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workbookProtection workbookPassword="CA9C" lockStructure="1"/>
  <bookViews>
    <workbookView xWindow="6315" yWindow="30" windowWidth="12330" windowHeight="7860"/>
  </bookViews>
  <sheets>
    <sheet name="Лист1" sheetId="1" r:id="rId1"/>
    <sheet name="Лист2" sheetId="2" r:id="rId2"/>
    <sheet name="Лист3" sheetId="3" r:id="rId3"/>
  </sheets>
  <calcPr calcId="144525"/>
  <customWorkbookViews>
    <customWorkbookView name="Авхадиев Булат - Личное представление" guid="{0E902706-CE26-4C69-B6A5-30E66D358973}" mergeInterval="0" personalView="1" maximized="1" windowWidth="1121" windowHeight="549" activeSheetId="1"/>
    <customWorkbookView name="TehTrest - Личное представление" guid="{92ED5495-0390-4AB7-9506-96663C691BD0}" mergeInterval="0" personalView="1" maximized="1" windowWidth="1276" windowHeight="799" activeSheetId="1" showComments="commIndAndComment"/>
  </customWorkbookViews>
</workbook>
</file>

<file path=xl/calcChain.xml><?xml version="1.0" encoding="utf-8"?>
<calcChain xmlns="http://schemas.openxmlformats.org/spreadsheetml/2006/main">
  <c r="CG16" i="1" l="1"/>
  <c r="CG30" i="1" s="1"/>
  <c r="CF16" i="1"/>
  <c r="CF30" i="1" s="1"/>
  <c r="CE16" i="1"/>
  <c r="CE30" i="1" s="1"/>
  <c r="CD16" i="1"/>
  <c r="CD30" i="1" s="1"/>
  <c r="CC16" i="1"/>
  <c r="CC30" i="1" s="1"/>
  <c r="CA16" i="1"/>
  <c r="CA30" i="1" s="1"/>
  <c r="BZ16" i="1"/>
  <c r="BZ30" i="1" s="1"/>
  <c r="BY16" i="1"/>
  <c r="BY30" i="1" s="1"/>
  <c r="BX16" i="1"/>
  <c r="BX30" i="1" s="1"/>
  <c r="BW16" i="1"/>
  <c r="BW30" i="1" s="1"/>
  <c r="CG26" i="1"/>
  <c r="CF26" i="1"/>
  <c r="CE26" i="1"/>
  <c r="CD26" i="1"/>
  <c r="CC26" i="1"/>
  <c r="CA26" i="1"/>
  <c r="BZ26" i="1"/>
  <c r="BY26" i="1"/>
  <c r="BX26" i="1"/>
  <c r="BW26" i="1"/>
  <c r="CG25" i="1"/>
  <c r="CF25" i="1"/>
  <c r="CE25" i="1"/>
  <c r="CD25" i="1"/>
  <c r="CC25" i="1"/>
  <c r="CA25" i="1"/>
  <c r="BZ25" i="1"/>
  <c r="BY25" i="1"/>
  <c r="BX25" i="1"/>
  <c r="BW25" i="1"/>
  <c r="CG21" i="1"/>
  <c r="CG29" i="1" s="1"/>
  <c r="CA21" i="1"/>
  <c r="CA29" i="1" s="1"/>
  <c r="CF20" i="1"/>
  <c r="CF29" i="1" s="1"/>
  <c r="BZ20" i="1"/>
  <c r="BZ29" i="1" s="1"/>
  <c r="CE19" i="1"/>
  <c r="CE29" i="1" s="1"/>
  <c r="BY19" i="1"/>
  <c r="BY29" i="1" s="1"/>
  <c r="CD18" i="1"/>
  <c r="CD29" i="1" s="1"/>
  <c r="BX18" i="1"/>
  <c r="BX29" i="1" s="1"/>
  <c r="CC17" i="1"/>
  <c r="CC29" i="1" s="1"/>
  <c r="BW17" i="1"/>
  <c r="BW29" i="1" s="1"/>
  <c r="BW22" i="1" l="1"/>
  <c r="CC27" i="1"/>
  <c r="CC22" i="1"/>
  <c r="CD27" i="1"/>
  <c r="BX28" i="1"/>
  <c r="BZ28" i="1"/>
  <c r="CC28" i="1"/>
  <c r="CE28" i="1"/>
  <c r="CG28" i="1"/>
  <c r="BW28" i="1"/>
  <c r="BY28" i="1"/>
  <c r="CA28" i="1"/>
  <c r="CD28" i="1"/>
  <c r="CF28" i="1"/>
  <c r="BY22" i="1"/>
  <c r="CA22" i="1"/>
  <c r="CD22" i="1"/>
  <c r="CF22" i="1"/>
  <c r="BW23" i="1"/>
  <c r="BY23" i="1"/>
  <c r="CA23" i="1"/>
  <c r="CD23" i="1"/>
  <c r="CF23" i="1"/>
  <c r="BW24" i="1"/>
  <c r="BY24" i="1"/>
  <c r="CA24" i="1"/>
  <c r="CD24" i="1"/>
  <c r="CF24" i="1"/>
  <c r="BW27" i="1"/>
  <c r="BY27" i="1"/>
  <c r="CA27" i="1"/>
  <c r="CF27" i="1"/>
  <c r="BX22" i="1"/>
  <c r="BZ22" i="1"/>
  <c r="CE22" i="1"/>
  <c r="CG22" i="1"/>
  <c r="BX23" i="1"/>
  <c r="BZ23" i="1"/>
  <c r="CC23" i="1"/>
  <c r="CE23" i="1"/>
  <c r="CG23" i="1"/>
  <c r="BX24" i="1"/>
  <c r="BZ24" i="1"/>
  <c r="CC24" i="1"/>
  <c r="CE24" i="1"/>
  <c r="CG24" i="1"/>
  <c r="BX27" i="1"/>
  <c r="BZ27" i="1"/>
  <c r="CE27" i="1"/>
  <c r="CG27" i="1"/>
  <c r="BU21" i="1"/>
  <c r="BT20" i="1"/>
  <c r="BS19" i="1"/>
  <c r="BR18" i="1"/>
  <c r="BQ17" i="1"/>
  <c r="BU16" i="1"/>
  <c r="BU30" i="1" s="1"/>
  <c r="BT16" i="1"/>
  <c r="BT28" i="1" s="1"/>
  <c r="BS16" i="1"/>
  <c r="BS30" i="1" s="1"/>
  <c r="BR16" i="1"/>
  <c r="BR28" i="1" s="1"/>
  <c r="BQ16" i="1"/>
  <c r="BQ30" i="1" s="1"/>
  <c r="BK16" i="1"/>
  <c r="BK30" i="1" s="1"/>
  <c r="BL16" i="1"/>
  <c r="BL28" i="1" s="1"/>
  <c r="BM16" i="1"/>
  <c r="BM30" i="1" s="1"/>
  <c r="BN16" i="1"/>
  <c r="BN28" i="1" s="1"/>
  <c r="BO16" i="1"/>
  <c r="BO30" i="1" s="1"/>
  <c r="BK17" i="1"/>
  <c r="BL18" i="1"/>
  <c r="BM19" i="1"/>
  <c r="BM23" i="1" s="1"/>
  <c r="BN20" i="1"/>
  <c r="BO21" i="1"/>
  <c r="BO24" i="1" l="1"/>
  <c r="BO27" i="1"/>
  <c r="BO29" i="1"/>
  <c r="BK24" i="1"/>
  <c r="BK27" i="1"/>
  <c r="BK29" i="1"/>
  <c r="BK23" i="1"/>
  <c r="BN23" i="1"/>
  <c r="BN29" i="1"/>
  <c r="BN27" i="1"/>
  <c r="BL23" i="1"/>
  <c r="BL29" i="1"/>
  <c r="BL27" i="1"/>
  <c r="BR23" i="1"/>
  <c r="BR27" i="1"/>
  <c r="BR29" i="1"/>
  <c r="BT23" i="1"/>
  <c r="BT27" i="1"/>
  <c r="BT29" i="1"/>
  <c r="BM24" i="1"/>
  <c r="BM27" i="1"/>
  <c r="BM29" i="1"/>
  <c r="BO23" i="1"/>
  <c r="BQ24" i="1"/>
  <c r="BQ29" i="1"/>
  <c r="BQ27" i="1"/>
  <c r="BS24" i="1"/>
  <c r="BS29" i="1"/>
  <c r="BS27" i="1"/>
  <c r="BU24" i="1"/>
  <c r="BU29" i="1"/>
  <c r="BU27" i="1"/>
  <c r="BL30" i="1"/>
  <c r="BN30" i="1"/>
  <c r="BL22" i="1"/>
  <c r="BN22" i="1"/>
  <c r="BL24" i="1"/>
  <c r="BN24" i="1"/>
  <c r="BK28" i="1"/>
  <c r="BM28" i="1"/>
  <c r="BO28" i="1"/>
  <c r="BK22" i="1"/>
  <c r="BM22" i="1"/>
  <c r="BO22" i="1"/>
  <c r="BQ23" i="1"/>
  <c r="BR22" i="1"/>
  <c r="BR24" i="1"/>
  <c r="BS23" i="1"/>
  <c r="BT22" i="1"/>
  <c r="BT24" i="1"/>
  <c r="BU23" i="1"/>
  <c r="BQ28" i="1"/>
  <c r="BS28" i="1"/>
  <c r="BU28" i="1"/>
  <c r="BR30" i="1"/>
  <c r="BT30" i="1"/>
  <c r="BQ22" i="1"/>
  <c r="BS22" i="1"/>
  <c r="BU22" i="1"/>
  <c r="BU26" i="1"/>
  <c r="BT26" i="1"/>
  <c r="BS26" i="1"/>
  <c r="BR26" i="1"/>
  <c r="BQ26" i="1"/>
  <c r="BO26" i="1"/>
  <c r="BN26" i="1"/>
  <c r="BM26" i="1"/>
  <c r="BL26" i="1"/>
  <c r="BK26" i="1"/>
  <c r="BU25" i="1"/>
  <c r="BT25" i="1"/>
  <c r="BS25" i="1"/>
  <c r="BR25" i="1"/>
  <c r="BQ25" i="1"/>
  <c r="BO25" i="1"/>
  <c r="BN25" i="1"/>
  <c r="BM25" i="1"/>
  <c r="BL25" i="1"/>
  <c r="BK25" i="1"/>
  <c r="BH16" i="1"/>
  <c r="AY16" i="1" l="1"/>
  <c r="AZ16" i="1"/>
  <c r="AZ28" i="1" s="1"/>
  <c r="BA16" i="1"/>
  <c r="BB16" i="1"/>
  <c r="BB28" i="1" s="1"/>
  <c r="BC16" i="1"/>
  <c r="BE16" i="1"/>
  <c r="BE28" i="1" s="1"/>
  <c r="BF16" i="1"/>
  <c r="BG16" i="1"/>
  <c r="BG28" i="1" s="1"/>
  <c r="BI16" i="1"/>
  <c r="AY17" i="1"/>
  <c r="AY24" i="1" s="1"/>
  <c r="BE17" i="1"/>
  <c r="BE24" i="1" s="1"/>
  <c r="AZ18" i="1"/>
  <c r="AZ23" i="1" s="1"/>
  <c r="BF18" i="1"/>
  <c r="BF23" i="1" s="1"/>
  <c r="BA19" i="1"/>
  <c r="BA24" i="1" s="1"/>
  <c r="BG19" i="1"/>
  <c r="BG24" i="1" s="1"/>
  <c r="BB20" i="1"/>
  <c r="BB23" i="1" s="1"/>
  <c r="BH20" i="1"/>
  <c r="BH23" i="1" s="1"/>
  <c r="BC21" i="1"/>
  <c r="BC24" i="1" s="1"/>
  <c r="BI21" i="1"/>
  <c r="BI24" i="1" s="1"/>
  <c r="AY25" i="1"/>
  <c r="AZ25" i="1"/>
  <c r="BA25" i="1"/>
  <c r="BB25" i="1"/>
  <c r="BC25" i="1"/>
  <c r="BE25" i="1"/>
  <c r="BF25" i="1"/>
  <c r="BG25" i="1"/>
  <c r="BH25" i="1"/>
  <c r="BI25" i="1"/>
  <c r="AY26" i="1"/>
  <c r="AZ26" i="1"/>
  <c r="BA26" i="1"/>
  <c r="BB26" i="1"/>
  <c r="BC26" i="1"/>
  <c r="BE26" i="1"/>
  <c r="BF26" i="1"/>
  <c r="BG26" i="1"/>
  <c r="BH26" i="1"/>
  <c r="BI26" i="1"/>
  <c r="AY27" i="1"/>
  <c r="AZ27" i="1"/>
  <c r="BA27" i="1"/>
  <c r="BB27" i="1"/>
  <c r="BC27" i="1"/>
  <c r="BE27" i="1"/>
  <c r="BG27" i="1"/>
  <c r="BI27" i="1"/>
  <c r="AY28" i="1"/>
  <c r="BA28" i="1"/>
  <c r="BC28" i="1"/>
  <c r="BF28" i="1"/>
  <c r="BH28" i="1"/>
  <c r="BI28" i="1"/>
  <c r="AY29" i="1"/>
  <c r="AZ29" i="1"/>
  <c r="BA29" i="1"/>
  <c r="BB29" i="1"/>
  <c r="BC29" i="1"/>
  <c r="BE29" i="1"/>
  <c r="BG29" i="1"/>
  <c r="BI29" i="1"/>
  <c r="AY30" i="1"/>
  <c r="BA30" i="1"/>
  <c r="BC30" i="1"/>
  <c r="BF30" i="1"/>
  <c r="BH30" i="1"/>
  <c r="BI30" i="1"/>
  <c r="BG30" i="1" l="1"/>
  <c r="BE30" i="1"/>
  <c r="BB30" i="1"/>
  <c r="AZ30" i="1"/>
  <c r="AZ22" i="1"/>
  <c r="BB22" i="1"/>
  <c r="BC23" i="1"/>
  <c r="BA23" i="1"/>
  <c r="AY23" i="1"/>
  <c r="AZ24" i="1"/>
  <c r="BB24" i="1"/>
  <c r="AY22" i="1"/>
  <c r="BE23" i="1"/>
  <c r="BF22" i="1"/>
  <c r="BF24" i="1"/>
  <c r="BG23" i="1"/>
  <c r="BH22" i="1"/>
  <c r="BH24" i="1"/>
  <c r="BI23" i="1"/>
  <c r="BA22" i="1"/>
  <c r="BC22" i="1"/>
  <c r="BE22" i="1"/>
  <c r="BG22" i="1"/>
  <c r="BI22" i="1"/>
  <c r="BH29" i="1"/>
  <c r="BF29" i="1"/>
  <c r="BH27" i="1"/>
  <c r="BF27" i="1"/>
  <c r="AW26" i="1"/>
  <c r="AV26" i="1"/>
  <c r="AU26" i="1"/>
  <c r="AT26" i="1"/>
  <c r="AS26" i="1"/>
  <c r="AQ26" i="1"/>
  <c r="AP26" i="1"/>
  <c r="AO26" i="1"/>
  <c r="AN26" i="1"/>
  <c r="AM26" i="1"/>
  <c r="AK26" i="1"/>
  <c r="AJ26" i="1"/>
  <c r="AI26" i="1"/>
  <c r="AH26" i="1"/>
  <c r="AG26" i="1"/>
  <c r="AE26" i="1"/>
  <c r="AD26" i="1"/>
  <c r="AC26" i="1"/>
  <c r="AB26" i="1"/>
  <c r="AA26" i="1"/>
  <c r="Y26" i="1"/>
  <c r="X26" i="1"/>
  <c r="W26" i="1"/>
  <c r="V26" i="1"/>
  <c r="U26" i="1"/>
  <c r="S26" i="1"/>
  <c r="R26" i="1"/>
  <c r="Q26" i="1"/>
  <c r="P26" i="1"/>
  <c r="O26" i="1"/>
  <c r="M26" i="1"/>
  <c r="L26" i="1"/>
  <c r="K26" i="1"/>
  <c r="J26" i="1"/>
  <c r="I26" i="1"/>
  <c r="G26" i="1"/>
  <c r="F26" i="1"/>
  <c r="E26" i="1"/>
  <c r="D26" i="1"/>
  <c r="C26" i="1"/>
  <c r="AW25" i="1"/>
  <c r="AV25" i="1"/>
  <c r="AU25" i="1"/>
  <c r="AT25" i="1"/>
  <c r="AS25" i="1"/>
  <c r="AQ25" i="1"/>
  <c r="AP25" i="1"/>
  <c r="AO25" i="1"/>
  <c r="AN25" i="1"/>
  <c r="AM25" i="1"/>
  <c r="AK25" i="1"/>
  <c r="AJ25" i="1"/>
  <c r="AI25" i="1"/>
  <c r="AH25" i="1"/>
  <c r="AG25" i="1"/>
  <c r="AE25" i="1"/>
  <c r="AD25" i="1"/>
  <c r="AC25" i="1"/>
  <c r="AB25" i="1"/>
  <c r="AA25" i="1"/>
  <c r="Y25" i="1"/>
  <c r="X25" i="1"/>
  <c r="W25" i="1"/>
  <c r="V25" i="1"/>
  <c r="U25" i="1"/>
  <c r="S25" i="1"/>
  <c r="R25" i="1"/>
  <c r="Q25" i="1"/>
  <c r="P25" i="1"/>
  <c r="O25" i="1"/>
  <c r="M25" i="1"/>
  <c r="L25" i="1"/>
  <c r="K25" i="1"/>
  <c r="J25" i="1"/>
  <c r="I25" i="1"/>
  <c r="G25" i="1"/>
  <c r="F25" i="1"/>
  <c r="E25" i="1"/>
  <c r="D25" i="1"/>
  <c r="C25" i="1"/>
  <c r="AW21" i="1"/>
  <c r="AQ21" i="1"/>
  <c r="AK21" i="1"/>
  <c r="AE21" i="1"/>
  <c r="Y21" i="1"/>
  <c r="S21" i="1"/>
  <c r="M21" i="1"/>
  <c r="G21" i="1"/>
  <c r="AV20" i="1"/>
  <c r="AP20" i="1"/>
  <c r="AJ20" i="1"/>
  <c r="AD20" i="1"/>
  <c r="AD24" i="1" s="1"/>
  <c r="X20" i="1"/>
  <c r="R20" i="1"/>
  <c r="L20" i="1"/>
  <c r="F20" i="1"/>
  <c r="AU19" i="1"/>
  <c r="AO19" i="1"/>
  <c r="AI19" i="1"/>
  <c r="AC19" i="1"/>
  <c r="W19" i="1"/>
  <c r="Q19" i="1"/>
  <c r="K19" i="1"/>
  <c r="E19" i="1"/>
  <c r="AT18" i="1"/>
  <c r="AN18" i="1"/>
  <c r="AH18" i="1"/>
  <c r="AB18" i="1"/>
  <c r="AB24" i="1" s="1"/>
  <c r="V18" i="1"/>
  <c r="P18" i="1"/>
  <c r="J18" i="1"/>
  <c r="D18" i="1"/>
  <c r="AS17" i="1"/>
  <c r="AM17" i="1"/>
  <c r="AG17" i="1"/>
  <c r="AA17" i="1"/>
  <c r="U17" i="1"/>
  <c r="O17" i="1"/>
  <c r="I17" i="1"/>
  <c r="C17" i="1"/>
  <c r="AW16" i="1"/>
  <c r="AW30" i="1" s="1"/>
  <c r="AV16" i="1"/>
  <c r="AV30" i="1" s="1"/>
  <c r="AU16" i="1"/>
  <c r="AU30" i="1" s="1"/>
  <c r="AT16" i="1"/>
  <c r="AT30" i="1" s="1"/>
  <c r="AS16" i="1"/>
  <c r="AS30" i="1" s="1"/>
  <c r="AQ16" i="1"/>
  <c r="AQ30" i="1" s="1"/>
  <c r="AP16" i="1"/>
  <c r="AP30" i="1" s="1"/>
  <c r="AO16" i="1"/>
  <c r="AO30" i="1" s="1"/>
  <c r="AN16" i="1"/>
  <c r="AN30" i="1" s="1"/>
  <c r="AM16" i="1"/>
  <c r="AM30" i="1" s="1"/>
  <c r="AK16" i="1"/>
  <c r="AJ16" i="1"/>
  <c r="AI16" i="1"/>
  <c r="AH16" i="1"/>
  <c r="AG16" i="1"/>
  <c r="AE16" i="1"/>
  <c r="AD16" i="1"/>
  <c r="AC16" i="1"/>
  <c r="AB16" i="1"/>
  <c r="AA16" i="1"/>
  <c r="Y16" i="1"/>
  <c r="Y30" i="1" s="1"/>
  <c r="X16" i="1"/>
  <c r="X30" i="1" s="1"/>
  <c r="W16" i="1"/>
  <c r="W30" i="1" s="1"/>
  <c r="V16" i="1"/>
  <c r="V30" i="1" s="1"/>
  <c r="U16" i="1"/>
  <c r="U30" i="1" s="1"/>
  <c r="S16" i="1"/>
  <c r="S30" i="1" s="1"/>
  <c r="R16" i="1"/>
  <c r="R30" i="1" s="1"/>
  <c r="Q16" i="1"/>
  <c r="Q30" i="1" s="1"/>
  <c r="P16" i="1"/>
  <c r="P30" i="1" s="1"/>
  <c r="O16" i="1"/>
  <c r="O30" i="1" s="1"/>
  <c r="M16" i="1"/>
  <c r="M30" i="1" s="1"/>
  <c r="L16" i="1"/>
  <c r="L30" i="1" s="1"/>
  <c r="K16" i="1"/>
  <c r="K30" i="1" s="1"/>
  <c r="J16" i="1"/>
  <c r="J28" i="1" s="1"/>
  <c r="I16" i="1"/>
  <c r="I30" i="1" s="1"/>
  <c r="G16" i="1"/>
  <c r="G30" i="1" s="1"/>
  <c r="F16" i="1"/>
  <c r="F30" i="1" s="1"/>
  <c r="E16" i="1"/>
  <c r="E30" i="1" s="1"/>
  <c r="D16" i="1"/>
  <c r="D30" i="1" s="1"/>
  <c r="C16" i="1"/>
  <c r="C30" i="1" s="1"/>
  <c r="C29" i="1" l="1"/>
  <c r="C24" i="1"/>
  <c r="C23" i="1"/>
  <c r="C27" i="1"/>
  <c r="C22" i="1"/>
  <c r="O29" i="1"/>
  <c r="O27" i="1"/>
  <c r="AM29" i="1"/>
  <c r="AM23" i="1"/>
  <c r="AM27" i="1"/>
  <c r="AM24" i="1"/>
  <c r="AM22" i="1"/>
  <c r="D27" i="1"/>
  <c r="D23" i="1"/>
  <c r="D29" i="1"/>
  <c r="D24" i="1"/>
  <c r="D22" i="1"/>
  <c r="P24" i="1"/>
  <c r="P27" i="1"/>
  <c r="P29" i="1"/>
  <c r="AN27" i="1"/>
  <c r="AN22" i="1"/>
  <c r="AN29" i="1"/>
  <c r="AN24" i="1"/>
  <c r="AN23" i="1"/>
  <c r="E29" i="1"/>
  <c r="E27" i="1"/>
  <c r="E24" i="1"/>
  <c r="E22" i="1"/>
  <c r="E23" i="1"/>
  <c r="Q29" i="1"/>
  <c r="Q27" i="1"/>
  <c r="AO29" i="1"/>
  <c r="AO24" i="1"/>
  <c r="AO23" i="1"/>
  <c r="AO27" i="1"/>
  <c r="AO22" i="1"/>
  <c r="F23" i="1"/>
  <c r="F29" i="1"/>
  <c r="F27" i="1"/>
  <c r="F24" i="1"/>
  <c r="F22" i="1"/>
  <c r="R24" i="1"/>
  <c r="R27" i="1"/>
  <c r="R29" i="1"/>
  <c r="AP27" i="1"/>
  <c r="AP24" i="1"/>
  <c r="AP22" i="1"/>
  <c r="AP29" i="1"/>
  <c r="AP23" i="1"/>
  <c r="G29" i="1"/>
  <c r="G24" i="1"/>
  <c r="G22" i="1"/>
  <c r="G27" i="1"/>
  <c r="G23" i="1"/>
  <c r="S29" i="1"/>
  <c r="S27" i="1"/>
  <c r="AQ29" i="1"/>
  <c r="AQ23" i="1"/>
  <c r="AQ27" i="1"/>
  <c r="AQ24" i="1"/>
  <c r="AQ22" i="1"/>
  <c r="I29" i="1"/>
  <c r="I23" i="1"/>
  <c r="I27" i="1"/>
  <c r="I24" i="1"/>
  <c r="I22" i="1"/>
  <c r="U29" i="1"/>
  <c r="U27" i="1"/>
  <c r="AS29" i="1"/>
  <c r="AS24" i="1"/>
  <c r="AS22" i="1"/>
  <c r="AS27" i="1"/>
  <c r="AS23" i="1"/>
  <c r="J27" i="1"/>
  <c r="J24" i="1"/>
  <c r="J22" i="1"/>
  <c r="J29" i="1"/>
  <c r="J23" i="1"/>
  <c r="V27" i="1"/>
  <c r="V29" i="1"/>
  <c r="AT27" i="1"/>
  <c r="AT23" i="1"/>
  <c r="AT29" i="1"/>
  <c r="AT24" i="1"/>
  <c r="AT22" i="1"/>
  <c r="K29" i="1"/>
  <c r="K23" i="1"/>
  <c r="K27" i="1"/>
  <c r="K24" i="1"/>
  <c r="K22" i="1"/>
  <c r="W29" i="1"/>
  <c r="W27" i="1"/>
  <c r="AU29" i="1"/>
  <c r="AU24" i="1"/>
  <c r="AU22" i="1"/>
  <c r="AU27" i="1"/>
  <c r="AU23" i="1"/>
  <c r="L27" i="1"/>
  <c r="L24" i="1"/>
  <c r="L22" i="1"/>
  <c r="L29" i="1"/>
  <c r="L23" i="1"/>
  <c r="X27" i="1"/>
  <c r="X29" i="1"/>
  <c r="AV27" i="1"/>
  <c r="AV23" i="1"/>
  <c r="AV29" i="1"/>
  <c r="AV24" i="1"/>
  <c r="AV22" i="1"/>
  <c r="M29" i="1"/>
  <c r="M23" i="1"/>
  <c r="M27" i="1"/>
  <c r="M22" i="1"/>
  <c r="Y29" i="1"/>
  <c r="Y27" i="1"/>
  <c r="AW29" i="1"/>
  <c r="AW24" i="1"/>
  <c r="AW22" i="1"/>
  <c r="AW27" i="1"/>
  <c r="AW23" i="1"/>
  <c r="D28" i="1"/>
  <c r="F28" i="1"/>
  <c r="I28" i="1"/>
  <c r="L28" i="1"/>
  <c r="J30" i="1"/>
  <c r="P28" i="1"/>
  <c r="R28" i="1"/>
  <c r="V28" i="1"/>
  <c r="X28" i="1"/>
  <c r="AN28" i="1"/>
  <c r="AP28" i="1"/>
  <c r="AT28" i="1"/>
  <c r="AV28" i="1"/>
  <c r="C28" i="1"/>
  <c r="E28" i="1"/>
  <c r="G28" i="1"/>
  <c r="K28" i="1"/>
  <c r="M28" i="1"/>
  <c r="O28" i="1"/>
  <c r="Q28" i="1"/>
  <c r="S28" i="1"/>
  <c r="U28" i="1"/>
  <c r="W28" i="1"/>
  <c r="Y28" i="1"/>
  <c r="AM28" i="1"/>
  <c r="AO28" i="1"/>
  <c r="AQ28" i="1"/>
  <c r="AS28" i="1"/>
  <c r="AU28" i="1"/>
  <c r="AW28" i="1"/>
  <c r="AB30" i="1"/>
  <c r="AB28" i="1"/>
  <c r="AD30" i="1"/>
  <c r="AD28" i="1"/>
  <c r="AG30" i="1"/>
  <c r="AG28" i="1"/>
  <c r="AI30" i="1"/>
  <c r="AI28" i="1"/>
  <c r="AK30" i="1"/>
  <c r="AK28" i="1"/>
  <c r="AG29" i="1"/>
  <c r="AG27" i="1"/>
  <c r="AH29" i="1"/>
  <c r="AH27" i="1"/>
  <c r="AI29" i="1"/>
  <c r="AI27" i="1"/>
  <c r="AJ29" i="1"/>
  <c r="AJ27" i="1"/>
  <c r="AK29" i="1"/>
  <c r="AK27" i="1"/>
  <c r="P22" i="1"/>
  <c r="R22" i="1"/>
  <c r="U22" i="1"/>
  <c r="W22" i="1"/>
  <c r="Y22" i="1"/>
  <c r="AB22" i="1"/>
  <c r="AD22" i="1"/>
  <c r="AG22" i="1"/>
  <c r="AI22" i="1"/>
  <c r="AK22" i="1"/>
  <c r="P23" i="1"/>
  <c r="R23" i="1"/>
  <c r="U23" i="1"/>
  <c r="W23" i="1"/>
  <c r="Y23" i="1"/>
  <c r="AB23" i="1"/>
  <c r="AD23" i="1"/>
  <c r="AG23" i="1"/>
  <c r="AI23" i="1"/>
  <c r="AK23" i="1"/>
  <c r="M24" i="1"/>
  <c r="U24" i="1"/>
  <c r="W24" i="1"/>
  <c r="Y24" i="1"/>
  <c r="AG24" i="1"/>
  <c r="AI24" i="1"/>
  <c r="AK24" i="1"/>
  <c r="AA30" i="1"/>
  <c r="AA28" i="1"/>
  <c r="AC30" i="1"/>
  <c r="AC28" i="1"/>
  <c r="AE30" i="1"/>
  <c r="AE28" i="1"/>
  <c r="AH30" i="1"/>
  <c r="AH28" i="1"/>
  <c r="AJ30" i="1"/>
  <c r="AJ28" i="1"/>
  <c r="AA29" i="1"/>
  <c r="AA27" i="1"/>
  <c r="AB29" i="1"/>
  <c r="AB27" i="1"/>
  <c r="AC29" i="1"/>
  <c r="AC27" i="1"/>
  <c r="AD29" i="1"/>
  <c r="AD27" i="1"/>
  <c r="AE29" i="1"/>
  <c r="AE27" i="1"/>
  <c r="O22" i="1"/>
  <c r="Q22" i="1"/>
  <c r="S22" i="1"/>
  <c r="V22" i="1"/>
  <c r="X22" i="1"/>
  <c r="AA22" i="1"/>
  <c r="AC22" i="1"/>
  <c r="AE22" i="1"/>
  <c r="AH22" i="1"/>
  <c r="AJ22" i="1"/>
  <c r="O23" i="1"/>
  <c r="Q23" i="1"/>
  <c r="S23" i="1"/>
  <c r="V23" i="1"/>
  <c r="X23" i="1"/>
  <c r="AA23" i="1"/>
  <c r="AC23" i="1"/>
  <c r="AE23" i="1"/>
  <c r="AH23" i="1"/>
  <c r="AJ23" i="1"/>
  <c r="O24" i="1"/>
  <c r="Q24" i="1"/>
  <c r="S24" i="1"/>
  <c r="V24" i="1"/>
  <c r="X24" i="1"/>
  <c r="AA24" i="1"/>
  <c r="AC24" i="1"/>
  <c r="AE24" i="1"/>
  <c r="AH24" i="1"/>
  <c r="AJ24" i="1"/>
</calcChain>
</file>

<file path=xl/sharedStrings.xml><?xml version="1.0" encoding="utf-8"?>
<sst xmlns="http://schemas.openxmlformats.org/spreadsheetml/2006/main" count="338" uniqueCount="109">
  <si>
    <t>Введите высоту проема, мм:</t>
  </si>
  <si>
    <t>Максимальный размер двери:</t>
  </si>
  <si>
    <t xml:space="preserve">По высоте </t>
  </si>
  <si>
    <t>Введите ширину проема, мм:</t>
  </si>
  <si>
    <t xml:space="preserve">По ширине </t>
  </si>
  <si>
    <t>1500 мм</t>
  </si>
  <si>
    <t xml:space="preserve">Максимальный вес </t>
  </si>
  <si>
    <t>50 кг</t>
  </si>
  <si>
    <t>Параметры двери</t>
  </si>
  <si>
    <t>Профиль асимметричный (открытый)</t>
  </si>
  <si>
    <t>Профиль симметричный (закрытый)</t>
  </si>
  <si>
    <t>Профиль Quattro</t>
  </si>
  <si>
    <t>Профиль Люкс</t>
  </si>
  <si>
    <t>без шлегеля</t>
  </si>
  <si>
    <t>со шлегелем</t>
  </si>
  <si>
    <t>формулы</t>
  </si>
  <si>
    <t>2 дв.</t>
  </si>
  <si>
    <t>3 дв.</t>
  </si>
  <si>
    <t>4 дв.</t>
  </si>
  <si>
    <t>5 дв.</t>
  </si>
  <si>
    <t>Высота двери</t>
  </si>
  <si>
    <t>Нпр-40</t>
  </si>
  <si>
    <t>Ширина двери (2 двери)   I-----____I</t>
  </si>
  <si>
    <t>Lдв=(Lпр+26мм)/2</t>
  </si>
  <si>
    <t>Lдв=(Lпр+26-8мм)/2</t>
  </si>
  <si>
    <t>Lдв=(Lпр+32мм)/2</t>
  </si>
  <si>
    <t>Lдв=(Lпр+32-8мм)/2</t>
  </si>
  <si>
    <t>Lдв=(Lпр+40мм)/2</t>
  </si>
  <si>
    <t>Lдв=(Lпр+40-8мм)/2</t>
  </si>
  <si>
    <t>Lдв=(Lпр+42мм)/2</t>
  </si>
  <si>
    <t>Lдв=(Lпр+42-8мм)/2</t>
  </si>
  <si>
    <t>Ширина двери (3 двери)   I-----____-----I</t>
  </si>
  <si>
    <t>Lдв=(Lпр+26*2мм)/3</t>
  </si>
  <si>
    <t>Lдв=(Lпр+26*2-8мм)/3</t>
  </si>
  <si>
    <t>Lдв=(Lпр+32*2мм)/3</t>
  </si>
  <si>
    <t>Lдв=(Lпр+32*2-8мм)/3</t>
  </si>
  <si>
    <t>Lдв=(Lпр+40*2мм)/3</t>
  </si>
  <si>
    <t>Lдв=(Lпр+40*2-8мм)/3</t>
  </si>
  <si>
    <t>Lдв=(Lпр+42*2мм)/3</t>
  </si>
  <si>
    <t>Lдв=(Lпр+42*2-8мм)/3</t>
  </si>
  <si>
    <t>Ширина двери (4 двери)   I-----____-----____I</t>
  </si>
  <si>
    <t>Lдв=(Lпр+26*3мм)/4</t>
  </si>
  <si>
    <t>Lдв=(Lпр+26*3-8мм)/4</t>
  </si>
  <si>
    <t>Lдв=(Lпр+32*3мм)/4</t>
  </si>
  <si>
    <t>Lдв=(Lпр+32*3-8мм)/4</t>
  </si>
  <si>
    <t>Lдв=(Lпр+40*3мм)/4</t>
  </si>
  <si>
    <t>Lдв=(Lпр+40*3-8мм)/4</t>
  </si>
  <si>
    <t>Lдв=(Lпр+42*3мм)/4</t>
  </si>
  <si>
    <t>Lдв=(Lпр+42*3-8мм)/4</t>
  </si>
  <si>
    <t>Ширина двери (4 двери)   I-----____  ____-----I</t>
  </si>
  <si>
    <t>Lдв=(Lпр+26*2мм)/4</t>
  </si>
  <si>
    <t>Lдв=(Lпр+26*2-8мм)/4</t>
  </si>
  <si>
    <t>Lдв=(Lпр+32*2мм)/4</t>
  </si>
  <si>
    <t>Lдв=(Lпр+32*2-8мм)/4</t>
  </si>
  <si>
    <t>Lдв=(Lпр+40*2мм)/4</t>
  </si>
  <si>
    <t>Lдв=(Lпр+40*2-8мм)/4</t>
  </si>
  <si>
    <t>Lдв=(Lпр+42*2мм)/4</t>
  </si>
  <si>
    <t>Lдв=(Lпр+42*2-8мм)/4</t>
  </si>
  <si>
    <t>Ширина двери (5 дверей) I-----____-----____-----I</t>
  </si>
  <si>
    <t>Lдв=(Lпр+26*4мм)/5</t>
  </si>
  <si>
    <t>Lдв=(Lпр+26*4-8мм)/5</t>
  </si>
  <si>
    <t>Lдв=(Lпр+32*4мм)/5</t>
  </si>
  <si>
    <t>Lдв=(Lпр+32*4-8мм)/5</t>
  </si>
  <si>
    <t>Lдв=(Lпр+40*4мм)/5</t>
  </si>
  <si>
    <t>Lдв=(Lпр+40*4-8мм)/5</t>
  </si>
  <si>
    <t>Lдв=(Lпр+42*4мм)/5</t>
  </si>
  <si>
    <t>Lдв=(Lпр+42*4-8мм)/5</t>
  </si>
  <si>
    <t>Горизонт верхний</t>
  </si>
  <si>
    <t>Lдв-62мм</t>
  </si>
  <si>
    <t>Lдв-76мм</t>
  </si>
  <si>
    <t>Горизонт нижний</t>
  </si>
  <si>
    <t>Соединительный профиль</t>
  </si>
  <si>
    <t>Рельс верхний</t>
  </si>
  <si>
    <t>Lпр</t>
  </si>
  <si>
    <t>Рельс нижний</t>
  </si>
  <si>
    <t>Размер заполнения ЛДСП  10мм</t>
  </si>
  <si>
    <t>Lдв-62</t>
  </si>
  <si>
    <t>Ндв-57</t>
  </si>
  <si>
    <t>Размер заполнения  зеркало/стекло 4мм</t>
  </si>
  <si>
    <t>Lдв-64</t>
  </si>
  <si>
    <t>Ндв-59</t>
  </si>
  <si>
    <t>Lдв=(Lпр+20мм)/2</t>
  </si>
  <si>
    <t>Вертикальный профиль ЭЛЕГАНТ</t>
  </si>
  <si>
    <t>Lдв=(Lпр+20*2мм)/3</t>
  </si>
  <si>
    <t>Lдв=(Lпр+20*3мм)/4</t>
  </si>
  <si>
    <t>Lдв=(Lпр+20*2мм)/4</t>
  </si>
  <si>
    <t>Lдв=(Lпр+20*4мм)/5</t>
  </si>
  <si>
    <t>Lдв-24</t>
  </si>
  <si>
    <t>Lдв-26</t>
  </si>
  <si>
    <t>Lдв=(Lпр+20-8мм)/2</t>
  </si>
  <si>
    <t>Lдв=(Lпр+20*2-8мм)/3</t>
  </si>
  <si>
    <t>Lдв=(Lпр+20*3-8мм)/4</t>
  </si>
  <si>
    <t>Lдв=(Lпр+20*2-8мм)/4</t>
  </si>
  <si>
    <t>Lдв=(Lпр+20*4-8мм)/5</t>
  </si>
  <si>
    <t>Lдв-36</t>
  </si>
  <si>
    <t>Ндв-58</t>
  </si>
  <si>
    <t>Lдв-50мм</t>
  </si>
  <si>
    <t>Lдв-38</t>
  </si>
  <si>
    <t>Ндв-60</t>
  </si>
  <si>
    <t>Lдв-48</t>
  </si>
  <si>
    <t>Lдв-50</t>
  </si>
  <si>
    <t>Lдв-38мм</t>
  </si>
  <si>
    <t>Нпр-70</t>
  </si>
  <si>
    <t>Lдв-40мм</t>
  </si>
  <si>
    <t>Ндв-67</t>
  </si>
  <si>
    <t>Ндв-69</t>
  </si>
  <si>
    <t>Элегант подвесная система.</t>
  </si>
  <si>
    <t>Профиль Quattro Подвесная система</t>
  </si>
  <si>
    <t>2650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</si>
</sst>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3" xfId="0" applyBorder="1"/>
    <xf numFmtId="0" fontId="0" fillId="0" borderId="23" xfId="0" applyBorder="1"/>
    <xf numFmtId="0" fontId="0" fillId="0" borderId="24" xfId="0" applyBorder="1"/>
    <xf numFmtId="0" fontId="2" fillId="0" borderId="0" xfId="0" applyFont="1"/>
    <xf numFmtId="0" fontId="2" fillId="0" borderId="9" xfId="0" applyFont="1" applyBorder="1"/>
    <xf numFmtId="0" fontId="2" fillId="0" borderId="12" xfId="0" applyFont="1" applyBorder="1"/>
    <xf numFmtId="0" fontId="4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10" xfId="0" applyFont="1" applyBorder="1"/>
    <xf numFmtId="0" fontId="7" fillId="0" borderId="5" xfId="0" applyFont="1" applyBorder="1"/>
    <xf numFmtId="0" fontId="7" fillId="0" borderId="8" xfId="0" applyFont="1" applyBorder="1"/>
    <xf numFmtId="0" fontId="7" fillId="0" borderId="13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18" xfId="0" applyFont="1" applyBorder="1"/>
    <xf numFmtId="0" fontId="7" fillId="0" borderId="20" xfId="0" applyFont="1" applyBorder="1"/>
    <xf numFmtId="0" fontId="7" fillId="0" borderId="25" xfId="0" applyFont="1" applyBorder="1"/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29" xfId="0" applyBorder="1"/>
    <xf numFmtId="0" fontId="0" fillId="0" borderId="38" xfId="0" applyBorder="1"/>
    <xf numFmtId="0" fontId="7" fillId="0" borderId="39" xfId="0" applyFont="1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/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44" xfId="0" applyBorder="1"/>
    <xf numFmtId="0" fontId="6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3" borderId="31" xfId="0" applyFont="1" applyFill="1" applyBorder="1"/>
    <xf numFmtId="0" fontId="7" fillId="3" borderId="5" xfId="0" applyFont="1" applyFill="1" applyBorder="1"/>
    <xf numFmtId="1" fontId="4" fillId="3" borderId="6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7" fillId="3" borderId="32" xfId="0" applyFont="1" applyFill="1" applyBorder="1"/>
    <xf numFmtId="1" fontId="4" fillId="3" borderId="21" xfId="0" applyNumberFormat="1" applyFont="1" applyFill="1" applyBorder="1" applyAlignment="1">
      <alignment horizontal="center"/>
    </xf>
    <xf numFmtId="1" fontId="4" fillId="3" borderId="33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0" fontId="2" fillId="3" borderId="23" xfId="0" applyFont="1" applyFill="1" applyBorder="1"/>
    <xf numFmtId="0" fontId="7" fillId="3" borderId="8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7" fillId="3" borderId="20" xfId="0" applyFont="1" applyFill="1" applyBorder="1"/>
    <xf numFmtId="1" fontId="4" fillId="3" borderId="19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24" xfId="0" applyFont="1" applyFill="1" applyBorder="1"/>
    <xf numFmtId="0" fontId="7" fillId="3" borderId="10" xfId="0" applyFont="1" applyFill="1" applyBorder="1"/>
    <xf numFmtId="1" fontId="4" fillId="3" borderId="1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7" fillId="3" borderId="25" xfId="0" applyFont="1" applyFill="1" applyBorder="1"/>
    <xf numFmtId="1" fontId="4" fillId="3" borderId="26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733425</xdr:colOff>
      <xdr:row>0</xdr:row>
      <xdr:rowOff>57149</xdr:rowOff>
    </xdr:from>
    <xdr:to>
      <xdr:col>10</xdr:col>
      <xdr:colOff>572959</xdr:colOff>
      <xdr:row>5</xdr:row>
      <xdr:rowOff>142874</xdr:rowOff>
    </xdr:to>
    <xdr:pic>
      <xdr:nvPicPr>
        <xdr:cNvPr id="3" name="Picture 2" descr="Futurum_aluminiu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57149"/>
          <a:ext cx="2563684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137453</xdr:rowOff>
    </xdr:from>
    <xdr:to>
      <xdr:col>0</xdr:col>
      <xdr:colOff>2076450</xdr:colOff>
      <xdr:row>5</xdr:row>
      <xdr:rowOff>136437</xdr:rowOff>
    </xdr:to>
    <xdr:pic>
      <xdr:nvPicPr>
        <xdr:cNvPr id="4" name="Рисунок 3" descr="Логотип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1925" y="137453"/>
          <a:ext cx="1914525" cy="951484"/>
        </a:xfrm>
        <a:prstGeom prst="rect">
          <a:avLst/>
        </a:prstGeom>
      </xdr:spPr>
    </xdr:pic>
    <xdr:clientData/>
  </xdr:twoCellAnchor>
  <xdr:twoCellAnchor>
    <xdr:from>
      <xdr:col>0</xdr:col>
      <xdr:colOff>2981325</xdr:colOff>
      <xdr:row>0</xdr:row>
      <xdr:rowOff>180974</xdr:rowOff>
    </xdr:from>
    <xdr:to>
      <xdr:col>7</xdr:col>
      <xdr:colOff>238125</xdr:colOff>
      <xdr:row>5</xdr:row>
      <xdr:rowOff>352425</xdr:rowOff>
    </xdr:to>
    <xdr:sp macro="" textlink="">
      <xdr:nvSpPr>
        <xdr:cNvPr id="5" name="TextBox 4"/>
        <xdr:cNvSpPr txBox="1"/>
      </xdr:nvSpPr>
      <xdr:spPr>
        <a:xfrm>
          <a:off x="2981325" y="180974"/>
          <a:ext cx="4638675" cy="11239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г. Челябинск ул. Танкистов 177 А</a:t>
          </a:r>
          <a:r>
            <a:rPr lang="ru-RU" sz="1800" b="0" i="0">
              <a:solidFill>
                <a:schemeClr val="dk1"/>
              </a:solidFill>
              <a:latin typeface="+mn-lt"/>
              <a:ea typeface="+mn-ea"/>
              <a:cs typeface="+mn-cs"/>
            </a:rPr>
            <a:t> склад 6, </a:t>
          </a:r>
        </a:p>
        <a:p>
          <a:pPr algn="ctr"/>
          <a:r>
            <a:rPr lang="ru-RU" sz="1800" b="0" i="0">
              <a:solidFill>
                <a:schemeClr val="dk1"/>
              </a:solidFill>
              <a:latin typeface="+mn-lt"/>
              <a:ea typeface="+mn-ea"/>
              <a:cs typeface="+mn-cs"/>
            </a:rPr>
            <a:t>тел +7 922 750-00-55, </a:t>
          </a:r>
        </a:p>
        <a:p>
          <a:pPr algn="ctr"/>
          <a:r>
            <a:rPr lang="en-US" sz="1800" b="0" i="0">
              <a:solidFill>
                <a:schemeClr val="dk1"/>
              </a:solidFill>
              <a:latin typeface="+mn-lt"/>
              <a:ea typeface="+mn-ea"/>
              <a:cs typeface="+mn-cs"/>
            </a:rPr>
            <a:t>email:</a:t>
          </a:r>
          <a:r>
            <a:rPr lang="en-US" sz="18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800" b="1" i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89227500055</a:t>
          </a:r>
          <a:r>
            <a:rPr lang="en-US" sz="1800" b="1" i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@mail.ru</a:t>
          </a:r>
          <a:endParaRPr lang="en-US" sz="1800" b="1" i="0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57150</xdr:colOff>
      <xdr:row>5</xdr:row>
      <xdr:rowOff>123824</xdr:rowOff>
    </xdr:from>
    <xdr:to>
      <xdr:col>0</xdr:col>
      <xdr:colOff>2038349</xdr:colOff>
      <xdr:row>6</xdr:row>
      <xdr:rowOff>85724</xdr:rowOff>
    </xdr:to>
    <xdr:sp macro="" textlink="">
      <xdr:nvSpPr>
        <xdr:cNvPr id="6" name="TextBox 5"/>
        <xdr:cNvSpPr txBox="1"/>
      </xdr:nvSpPr>
      <xdr:spPr>
        <a:xfrm>
          <a:off x="57150" y="1076324"/>
          <a:ext cx="1981199" cy="3333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 u="none">
              <a:solidFill>
                <a:schemeClr val="accent1">
                  <a:lumMod val="50000"/>
                </a:schemeClr>
              </a:solidFill>
            </a:rPr>
            <a:t>www.proural74.ru</a:t>
          </a:r>
          <a:endParaRPr lang="ru-RU" sz="1600" b="1" u="none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"/>
  <sheetViews>
    <sheetView tabSelected="1" workbookViewId="0">
      <selection activeCell="A12" sqref="A12"/>
    </sheetView>
  </sheetViews>
  <sheetFormatPr defaultRowHeight="15" x14ac:dyDescent="0.25"/>
  <cols>
    <col min="1" max="1" width="44.85546875" customWidth="1"/>
    <col min="2" max="2" width="20.140625" customWidth="1"/>
    <col min="3" max="7" width="9.140625" customWidth="1"/>
    <col min="8" max="8" width="22.5703125" customWidth="1"/>
    <col min="9" max="13" width="9.140625" customWidth="1"/>
    <col min="14" max="14" width="21.140625" customWidth="1"/>
    <col min="15" max="19" width="9.140625" customWidth="1"/>
    <col min="20" max="20" width="22.5703125" customWidth="1"/>
    <col min="21" max="25" width="9.140625" customWidth="1"/>
    <col min="26" max="26" width="22.28515625" customWidth="1"/>
    <col min="27" max="31" width="9.140625" customWidth="1"/>
    <col min="32" max="32" width="22.28515625" customWidth="1"/>
    <col min="33" max="37" width="9.140625" customWidth="1"/>
    <col min="38" max="38" width="21.7109375" customWidth="1"/>
    <col min="39" max="43" width="9.140625" customWidth="1"/>
    <col min="44" max="44" width="22" customWidth="1"/>
    <col min="45" max="49" width="9.140625" customWidth="1"/>
    <col min="50" max="50" width="19.5703125" customWidth="1"/>
    <col min="51" max="55" width="9.140625" customWidth="1"/>
    <col min="56" max="56" width="22.7109375" customWidth="1"/>
    <col min="57" max="61" width="9.140625" customWidth="1"/>
    <col min="62" max="62" width="17.28515625" customWidth="1"/>
    <col min="63" max="67" width="9.140625" customWidth="1"/>
    <col min="68" max="68" width="19.42578125" customWidth="1"/>
    <col min="69" max="73" width="9.140625" customWidth="1"/>
    <col min="74" max="74" width="17.5703125" customWidth="1"/>
    <col min="80" max="80" width="22.28515625" customWidth="1"/>
  </cols>
  <sheetData>
    <row r="1" spans="1:85" x14ac:dyDescent="0.2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85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85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85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85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85" ht="29.25" customHeight="1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85" ht="16.5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</row>
    <row r="8" spans="1:85" ht="18.75" x14ac:dyDescent="0.3">
      <c r="A8" s="81" t="s">
        <v>0</v>
      </c>
      <c r="B8" s="7"/>
      <c r="C8" s="117" t="s">
        <v>1</v>
      </c>
      <c r="D8" s="118"/>
      <c r="E8" s="118"/>
      <c r="F8" s="118"/>
      <c r="G8" s="118"/>
      <c r="H8" s="119"/>
      <c r="I8" s="4"/>
      <c r="J8" s="4"/>
    </row>
    <row r="9" spans="1:85" ht="18.75" customHeight="1" x14ac:dyDescent="0.3">
      <c r="A9" s="17">
        <v>2230</v>
      </c>
      <c r="B9" s="4"/>
      <c r="C9" s="113" t="s">
        <v>2</v>
      </c>
      <c r="D9" s="114"/>
      <c r="E9" s="114"/>
      <c r="F9" s="114"/>
      <c r="G9" s="114"/>
      <c r="H9" s="5" t="s">
        <v>108</v>
      </c>
      <c r="I9" s="4"/>
      <c r="J9" s="4"/>
    </row>
    <row r="10" spans="1:85" ht="18.75" customHeight="1" x14ac:dyDescent="0.3">
      <c r="A10" s="82" t="s">
        <v>3</v>
      </c>
      <c r="B10" s="4"/>
      <c r="C10" s="113" t="s">
        <v>4</v>
      </c>
      <c r="D10" s="114"/>
      <c r="E10" s="114"/>
      <c r="F10" s="114"/>
      <c r="G10" s="114"/>
      <c r="H10" s="5" t="s">
        <v>5</v>
      </c>
      <c r="I10" s="4"/>
      <c r="J10" s="4"/>
    </row>
    <row r="11" spans="1:85" ht="19.5" customHeight="1" thickBot="1" x14ac:dyDescent="0.35">
      <c r="A11" s="18">
        <v>1580</v>
      </c>
      <c r="B11" s="4"/>
      <c r="C11" s="115" t="s">
        <v>6</v>
      </c>
      <c r="D11" s="116"/>
      <c r="E11" s="116"/>
      <c r="F11" s="116"/>
      <c r="G11" s="116"/>
      <c r="H11" s="6" t="s">
        <v>7</v>
      </c>
      <c r="I11" s="4"/>
      <c r="J11" s="4"/>
    </row>
    <row r="12" spans="1:85" ht="19.5" thickBot="1" x14ac:dyDescent="0.35">
      <c r="A12" s="19"/>
    </row>
    <row r="13" spans="1:85" ht="15.75" thickBot="1" x14ac:dyDescent="0.3">
      <c r="A13" s="120" t="s">
        <v>8</v>
      </c>
      <c r="B13" s="122" t="s">
        <v>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122" t="s">
        <v>10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4"/>
      <c r="Z13" s="122" t="s">
        <v>11</v>
      </c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4"/>
      <c r="AL13" s="122" t="s">
        <v>12</v>
      </c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4"/>
      <c r="AX13" s="129" t="s">
        <v>82</v>
      </c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1"/>
      <c r="BJ13" s="43"/>
      <c r="BK13" s="44"/>
      <c r="BL13" s="44"/>
      <c r="BM13" s="44"/>
      <c r="BN13" s="44"/>
      <c r="BO13" s="44" t="s">
        <v>106</v>
      </c>
      <c r="BP13" s="44"/>
      <c r="BQ13" s="44"/>
      <c r="BR13" s="44"/>
      <c r="BS13" s="44"/>
      <c r="BT13" s="44"/>
      <c r="BU13" s="69"/>
      <c r="BV13" s="70"/>
      <c r="BW13" s="71"/>
      <c r="BX13" s="71"/>
      <c r="BY13" s="71"/>
      <c r="BZ13" s="71"/>
      <c r="CA13" s="71"/>
      <c r="CB13" s="70" t="s">
        <v>107</v>
      </c>
      <c r="CC13" s="71"/>
      <c r="CD13" s="71"/>
      <c r="CE13" s="71"/>
      <c r="CF13" s="71"/>
      <c r="CG13" s="72"/>
    </row>
    <row r="14" spans="1:85" x14ac:dyDescent="0.25">
      <c r="A14" s="121"/>
      <c r="B14" s="125" t="s">
        <v>13</v>
      </c>
      <c r="C14" s="126"/>
      <c r="D14" s="126"/>
      <c r="E14" s="126"/>
      <c r="F14" s="126"/>
      <c r="G14" s="126"/>
      <c r="H14" s="125" t="s">
        <v>14</v>
      </c>
      <c r="I14" s="126"/>
      <c r="J14" s="126"/>
      <c r="K14" s="126"/>
      <c r="L14" s="126"/>
      <c r="M14" s="127"/>
      <c r="N14" s="126" t="s">
        <v>13</v>
      </c>
      <c r="O14" s="126"/>
      <c r="P14" s="126"/>
      <c r="Q14" s="126"/>
      <c r="R14" s="126"/>
      <c r="S14" s="126"/>
      <c r="T14" s="125" t="s">
        <v>14</v>
      </c>
      <c r="U14" s="126"/>
      <c r="V14" s="126"/>
      <c r="W14" s="126"/>
      <c r="X14" s="126"/>
      <c r="Y14" s="127"/>
      <c r="Z14" s="126" t="s">
        <v>13</v>
      </c>
      <c r="AA14" s="126"/>
      <c r="AB14" s="126"/>
      <c r="AC14" s="126"/>
      <c r="AD14" s="126"/>
      <c r="AE14" s="126"/>
      <c r="AF14" s="125" t="s">
        <v>14</v>
      </c>
      <c r="AG14" s="126"/>
      <c r="AH14" s="126"/>
      <c r="AI14" s="126"/>
      <c r="AJ14" s="126"/>
      <c r="AK14" s="127"/>
      <c r="AL14" s="126" t="s">
        <v>13</v>
      </c>
      <c r="AM14" s="126"/>
      <c r="AN14" s="126"/>
      <c r="AO14" s="126"/>
      <c r="AP14" s="126"/>
      <c r="AQ14" s="126"/>
      <c r="AR14" s="125" t="s">
        <v>14</v>
      </c>
      <c r="AS14" s="126"/>
      <c r="AT14" s="126"/>
      <c r="AU14" s="126"/>
      <c r="AV14" s="126"/>
      <c r="AW14" s="127"/>
      <c r="AX14" s="125" t="s">
        <v>13</v>
      </c>
      <c r="AY14" s="126"/>
      <c r="AZ14" s="126"/>
      <c r="BA14" s="126"/>
      <c r="BB14" s="126"/>
      <c r="BC14" s="127"/>
      <c r="BD14" s="125" t="s">
        <v>14</v>
      </c>
      <c r="BE14" s="126"/>
      <c r="BF14" s="126"/>
      <c r="BG14" s="126"/>
      <c r="BH14" s="126"/>
      <c r="BI14" s="127"/>
      <c r="BJ14" s="125" t="s">
        <v>13</v>
      </c>
      <c r="BK14" s="126"/>
      <c r="BL14" s="126"/>
      <c r="BM14" s="126"/>
      <c r="BN14" s="126"/>
      <c r="BO14" s="127"/>
      <c r="BP14" s="125" t="s">
        <v>14</v>
      </c>
      <c r="BQ14" s="126"/>
      <c r="BR14" s="126"/>
      <c r="BS14" s="126"/>
      <c r="BT14" s="126"/>
      <c r="BU14" s="126"/>
      <c r="BV14" s="79"/>
      <c r="BW14" s="77"/>
      <c r="BX14" s="78" t="s">
        <v>13</v>
      </c>
      <c r="BY14" s="77"/>
      <c r="BZ14" s="77"/>
      <c r="CA14" s="77"/>
      <c r="CB14" s="77"/>
      <c r="CC14" s="77"/>
      <c r="CD14" s="78" t="s">
        <v>14</v>
      </c>
      <c r="CE14" s="77"/>
      <c r="CF14" s="77"/>
      <c r="CG14" s="80"/>
    </row>
    <row r="15" spans="1:85" ht="15.75" thickBot="1" x14ac:dyDescent="0.3">
      <c r="A15" s="121"/>
      <c r="B15" s="34" t="s">
        <v>15</v>
      </c>
      <c r="C15" s="8" t="s">
        <v>16</v>
      </c>
      <c r="D15" s="8" t="s">
        <v>17</v>
      </c>
      <c r="E15" s="8" t="s">
        <v>18</v>
      </c>
      <c r="F15" s="8" t="s">
        <v>18</v>
      </c>
      <c r="G15" s="14" t="s">
        <v>19</v>
      </c>
      <c r="H15" s="34" t="s">
        <v>15</v>
      </c>
      <c r="I15" s="8" t="s">
        <v>16</v>
      </c>
      <c r="J15" s="8" t="s">
        <v>17</v>
      </c>
      <c r="K15" s="8" t="s">
        <v>18</v>
      </c>
      <c r="L15" s="8" t="s">
        <v>18</v>
      </c>
      <c r="M15" s="9" t="s">
        <v>19</v>
      </c>
      <c r="N15" s="42" t="s">
        <v>15</v>
      </c>
      <c r="O15" s="8" t="s">
        <v>16</v>
      </c>
      <c r="P15" s="8" t="s">
        <v>17</v>
      </c>
      <c r="Q15" s="8" t="s">
        <v>18</v>
      </c>
      <c r="R15" s="8" t="s">
        <v>18</v>
      </c>
      <c r="S15" s="14" t="s">
        <v>19</v>
      </c>
      <c r="T15" s="34" t="s">
        <v>15</v>
      </c>
      <c r="U15" s="8" t="s">
        <v>16</v>
      </c>
      <c r="V15" s="8" t="s">
        <v>17</v>
      </c>
      <c r="W15" s="8" t="s">
        <v>18</v>
      </c>
      <c r="X15" s="8" t="s">
        <v>18</v>
      </c>
      <c r="Y15" s="9" t="s">
        <v>19</v>
      </c>
      <c r="Z15" s="42" t="s">
        <v>15</v>
      </c>
      <c r="AA15" s="8" t="s">
        <v>16</v>
      </c>
      <c r="AB15" s="8" t="s">
        <v>17</v>
      </c>
      <c r="AC15" s="8" t="s">
        <v>18</v>
      </c>
      <c r="AD15" s="8" t="s">
        <v>18</v>
      </c>
      <c r="AE15" s="14" t="s">
        <v>19</v>
      </c>
      <c r="AF15" s="34" t="s">
        <v>15</v>
      </c>
      <c r="AG15" s="8" t="s">
        <v>16</v>
      </c>
      <c r="AH15" s="8" t="s">
        <v>17</v>
      </c>
      <c r="AI15" s="8" t="s">
        <v>18</v>
      </c>
      <c r="AJ15" s="8" t="s">
        <v>18</v>
      </c>
      <c r="AK15" s="9" t="s">
        <v>19</v>
      </c>
      <c r="AL15" s="42" t="s">
        <v>15</v>
      </c>
      <c r="AM15" s="8" t="s">
        <v>16</v>
      </c>
      <c r="AN15" s="8" t="s">
        <v>17</v>
      </c>
      <c r="AO15" s="8" t="s">
        <v>18</v>
      </c>
      <c r="AP15" s="8" t="s">
        <v>18</v>
      </c>
      <c r="AQ15" s="14" t="s">
        <v>19</v>
      </c>
      <c r="AR15" s="34" t="s">
        <v>15</v>
      </c>
      <c r="AS15" s="8" t="s">
        <v>16</v>
      </c>
      <c r="AT15" s="8" t="s">
        <v>17</v>
      </c>
      <c r="AU15" s="8" t="s">
        <v>18</v>
      </c>
      <c r="AV15" s="8" t="s">
        <v>18</v>
      </c>
      <c r="AW15" s="9" t="s">
        <v>19</v>
      </c>
      <c r="AX15" s="42" t="s">
        <v>15</v>
      </c>
      <c r="AY15" s="8" t="s">
        <v>16</v>
      </c>
      <c r="AZ15" s="8" t="s">
        <v>17</v>
      </c>
      <c r="BA15" s="8" t="s">
        <v>18</v>
      </c>
      <c r="BB15" s="8" t="s">
        <v>18</v>
      </c>
      <c r="BC15" s="14" t="s">
        <v>19</v>
      </c>
      <c r="BD15" s="34" t="s">
        <v>15</v>
      </c>
      <c r="BE15" s="8" t="s">
        <v>16</v>
      </c>
      <c r="BF15" s="8" t="s">
        <v>17</v>
      </c>
      <c r="BG15" s="8" t="s">
        <v>18</v>
      </c>
      <c r="BH15" s="8" t="s">
        <v>18</v>
      </c>
      <c r="BI15" s="9" t="s">
        <v>19</v>
      </c>
      <c r="BJ15" s="42" t="s">
        <v>15</v>
      </c>
      <c r="BK15" s="8" t="s">
        <v>16</v>
      </c>
      <c r="BL15" s="8" t="s">
        <v>17</v>
      </c>
      <c r="BM15" s="8" t="s">
        <v>18</v>
      </c>
      <c r="BN15" s="8" t="s">
        <v>18</v>
      </c>
      <c r="BO15" s="14" t="s">
        <v>19</v>
      </c>
      <c r="BP15" s="34" t="s">
        <v>15</v>
      </c>
      <c r="BQ15" s="8" t="s">
        <v>16</v>
      </c>
      <c r="BR15" s="8" t="s">
        <v>17</v>
      </c>
      <c r="BS15" s="8" t="s">
        <v>18</v>
      </c>
      <c r="BT15" s="8" t="s">
        <v>18</v>
      </c>
      <c r="BU15" s="14" t="s">
        <v>19</v>
      </c>
      <c r="BV15" s="73" t="s">
        <v>15</v>
      </c>
      <c r="BW15" s="74" t="s">
        <v>16</v>
      </c>
      <c r="BX15" s="74" t="s">
        <v>17</v>
      </c>
      <c r="BY15" s="74" t="s">
        <v>18</v>
      </c>
      <c r="BZ15" s="74" t="s">
        <v>18</v>
      </c>
      <c r="CA15" s="75" t="s">
        <v>19</v>
      </c>
      <c r="CB15" s="73" t="s">
        <v>15</v>
      </c>
      <c r="CC15" s="74" t="s">
        <v>16</v>
      </c>
      <c r="CD15" s="74" t="s">
        <v>17</v>
      </c>
      <c r="CE15" s="74" t="s">
        <v>18</v>
      </c>
      <c r="CF15" s="74" t="s">
        <v>18</v>
      </c>
      <c r="CG15" s="76" t="s">
        <v>19</v>
      </c>
    </row>
    <row r="16" spans="1:85" ht="18.75" x14ac:dyDescent="0.3">
      <c r="A16" s="1" t="s">
        <v>20</v>
      </c>
      <c r="B16" s="35" t="s">
        <v>21</v>
      </c>
      <c r="C16" s="57">
        <f>A9-40</f>
        <v>2190</v>
      </c>
      <c r="D16" s="57">
        <f>A9-40</f>
        <v>2190</v>
      </c>
      <c r="E16" s="57">
        <f>A9-40</f>
        <v>2190</v>
      </c>
      <c r="F16" s="57">
        <f>A9-40</f>
        <v>2190</v>
      </c>
      <c r="G16" s="58">
        <f>A9-40</f>
        <v>2190</v>
      </c>
      <c r="H16" s="37" t="s">
        <v>21</v>
      </c>
      <c r="I16" s="66">
        <f>$A9-40</f>
        <v>2190</v>
      </c>
      <c r="J16" s="57">
        <f>$A9-40</f>
        <v>2190</v>
      </c>
      <c r="K16" s="57">
        <f>$A9-40</f>
        <v>2190</v>
      </c>
      <c r="L16" s="57">
        <f>$A9-40</f>
        <v>2190</v>
      </c>
      <c r="M16" s="58">
        <f>$A9-40</f>
        <v>2190</v>
      </c>
      <c r="N16" s="40" t="s">
        <v>21</v>
      </c>
      <c r="O16" s="57">
        <f>$A9-40</f>
        <v>2190</v>
      </c>
      <c r="P16" s="57">
        <f>$A9-40</f>
        <v>2190</v>
      </c>
      <c r="Q16" s="57">
        <f>$A9-40</f>
        <v>2190</v>
      </c>
      <c r="R16" s="57">
        <f>$A9-40</f>
        <v>2190</v>
      </c>
      <c r="S16" s="59">
        <f>$A9-40</f>
        <v>2190</v>
      </c>
      <c r="T16" s="37" t="s">
        <v>21</v>
      </c>
      <c r="U16" s="66">
        <f>$A9-40</f>
        <v>2190</v>
      </c>
      <c r="V16" s="57">
        <f>$A9-40</f>
        <v>2190</v>
      </c>
      <c r="W16" s="57">
        <f>$A9-40</f>
        <v>2190</v>
      </c>
      <c r="X16" s="57">
        <f>$A9-40</f>
        <v>2190</v>
      </c>
      <c r="Y16" s="58">
        <f>$A9-40</f>
        <v>2190</v>
      </c>
      <c r="Z16" s="35" t="s">
        <v>21</v>
      </c>
      <c r="AA16" s="57">
        <f>$A9-40</f>
        <v>2190</v>
      </c>
      <c r="AB16" s="57">
        <f>$A9-40</f>
        <v>2190</v>
      </c>
      <c r="AC16" s="57">
        <f>$A9-40</f>
        <v>2190</v>
      </c>
      <c r="AD16" s="57">
        <f>$A9-40</f>
        <v>2190</v>
      </c>
      <c r="AE16" s="58">
        <f>$A9-40</f>
        <v>2190</v>
      </c>
      <c r="AF16" s="40" t="s">
        <v>21</v>
      </c>
      <c r="AG16" s="57">
        <f>$A9-40</f>
        <v>2190</v>
      </c>
      <c r="AH16" s="57">
        <f>$A9-40</f>
        <v>2190</v>
      </c>
      <c r="AI16" s="57">
        <f>$A9-40</f>
        <v>2190</v>
      </c>
      <c r="AJ16" s="57">
        <f>$A9-40</f>
        <v>2190</v>
      </c>
      <c r="AK16" s="59">
        <f>$A9-40</f>
        <v>2190</v>
      </c>
      <c r="AL16" s="35" t="s">
        <v>21</v>
      </c>
      <c r="AM16" s="57">
        <f>$A9-40</f>
        <v>2190</v>
      </c>
      <c r="AN16" s="57">
        <f>$A9-40</f>
        <v>2190</v>
      </c>
      <c r="AO16" s="57">
        <f>$A9-40</f>
        <v>2190</v>
      </c>
      <c r="AP16" s="57">
        <f>$A9-40</f>
        <v>2190</v>
      </c>
      <c r="AQ16" s="58">
        <f>$A9-40</f>
        <v>2190</v>
      </c>
      <c r="AR16" s="40" t="s">
        <v>21</v>
      </c>
      <c r="AS16" s="20">
        <f>$A9-40</f>
        <v>2190</v>
      </c>
      <c r="AT16" s="20">
        <f>$A9-40</f>
        <v>2190</v>
      </c>
      <c r="AU16" s="20">
        <f>$A9-40</f>
        <v>2190</v>
      </c>
      <c r="AV16" s="20">
        <f>$A9-40</f>
        <v>2190</v>
      </c>
      <c r="AW16" s="25">
        <f>$A9-40</f>
        <v>2190</v>
      </c>
      <c r="AX16" s="35" t="s">
        <v>21</v>
      </c>
      <c r="AY16" s="20">
        <f>A9-40</f>
        <v>2190</v>
      </c>
      <c r="AZ16" s="20">
        <f>A9-40</f>
        <v>2190</v>
      </c>
      <c r="BA16" s="20">
        <f>A9-40</f>
        <v>2190</v>
      </c>
      <c r="BB16" s="20">
        <f>A9-40</f>
        <v>2190</v>
      </c>
      <c r="BC16" s="20">
        <f>A9-40</f>
        <v>2190</v>
      </c>
      <c r="BD16" s="40" t="s">
        <v>21</v>
      </c>
      <c r="BE16" s="57">
        <f>$A9-40</f>
        <v>2190</v>
      </c>
      <c r="BF16" s="57">
        <f>$A9-40</f>
        <v>2190</v>
      </c>
      <c r="BG16" s="57">
        <f>$A9-40</f>
        <v>2190</v>
      </c>
      <c r="BH16" s="57">
        <f>$A9-40</f>
        <v>2190</v>
      </c>
      <c r="BI16" s="58">
        <f>$A9-40</f>
        <v>2190</v>
      </c>
      <c r="BJ16" s="35" t="s">
        <v>102</v>
      </c>
      <c r="BK16" s="20">
        <f>A9-70</f>
        <v>2160</v>
      </c>
      <c r="BL16" s="20">
        <f>A9-70</f>
        <v>2160</v>
      </c>
      <c r="BM16" s="20">
        <f>A9-70</f>
        <v>2160</v>
      </c>
      <c r="BN16" s="20">
        <f>A9-70</f>
        <v>2160</v>
      </c>
      <c r="BO16" s="20">
        <f>A9-70</f>
        <v>2160</v>
      </c>
      <c r="BP16" s="40" t="s">
        <v>102</v>
      </c>
      <c r="BQ16" s="20">
        <f>$A9-70</f>
        <v>2160</v>
      </c>
      <c r="BR16" s="20">
        <f>$A9-70</f>
        <v>2160</v>
      </c>
      <c r="BS16" s="20">
        <f>$A9-70</f>
        <v>2160</v>
      </c>
      <c r="BT16" s="20">
        <f>$A9-70</f>
        <v>2160</v>
      </c>
      <c r="BU16" s="25">
        <f>$A9-70</f>
        <v>2160</v>
      </c>
      <c r="BV16" s="35" t="s">
        <v>102</v>
      </c>
      <c r="BW16" s="57">
        <f>$A9-70</f>
        <v>2160</v>
      </c>
      <c r="BX16" s="57">
        <f>$A9-70</f>
        <v>2160</v>
      </c>
      <c r="BY16" s="57">
        <f>$A9-70</f>
        <v>2160</v>
      </c>
      <c r="BZ16" s="57">
        <f>$A9-70</f>
        <v>2160</v>
      </c>
      <c r="CA16" s="58">
        <f>$A9-70</f>
        <v>2160</v>
      </c>
      <c r="CB16" s="40" t="s">
        <v>102</v>
      </c>
      <c r="CC16" s="57">
        <f>$A9-70</f>
        <v>2160</v>
      </c>
      <c r="CD16" s="57">
        <f>$A9-70</f>
        <v>2160</v>
      </c>
      <c r="CE16" s="57">
        <f>$A9-70</f>
        <v>2160</v>
      </c>
      <c r="CF16" s="57">
        <f>$A9-70</f>
        <v>2160</v>
      </c>
      <c r="CG16" s="58">
        <f>$A9-70</f>
        <v>2160</v>
      </c>
    </row>
    <row r="17" spans="1:85" ht="18.75" x14ac:dyDescent="0.3">
      <c r="A17" s="2" t="s">
        <v>22</v>
      </c>
      <c r="B17" s="36" t="s">
        <v>23</v>
      </c>
      <c r="C17" s="45">
        <f>(A11+26)/2</f>
        <v>803</v>
      </c>
      <c r="D17" s="45"/>
      <c r="E17" s="45"/>
      <c r="F17" s="45"/>
      <c r="G17" s="46"/>
      <c r="H17" s="38" t="s">
        <v>24</v>
      </c>
      <c r="I17" s="67">
        <f>($A11+26-8)/2</f>
        <v>799</v>
      </c>
      <c r="J17" s="45"/>
      <c r="K17" s="45"/>
      <c r="L17" s="45"/>
      <c r="M17" s="46"/>
      <c r="N17" s="41" t="s">
        <v>25</v>
      </c>
      <c r="O17" s="45">
        <f>($A11+32)/2</f>
        <v>806</v>
      </c>
      <c r="P17" s="45"/>
      <c r="Q17" s="45"/>
      <c r="R17" s="45"/>
      <c r="S17" s="60"/>
      <c r="T17" s="38" t="s">
        <v>26</v>
      </c>
      <c r="U17" s="67">
        <f>($A11+32-8)/2</f>
        <v>802</v>
      </c>
      <c r="V17" s="45"/>
      <c r="W17" s="45"/>
      <c r="X17" s="45"/>
      <c r="Y17" s="46"/>
      <c r="Z17" s="36" t="s">
        <v>27</v>
      </c>
      <c r="AA17" s="45">
        <f>($A11+40)/2</f>
        <v>810</v>
      </c>
      <c r="AB17" s="45"/>
      <c r="AC17" s="45"/>
      <c r="AD17" s="45"/>
      <c r="AE17" s="46"/>
      <c r="AF17" s="41" t="s">
        <v>28</v>
      </c>
      <c r="AG17" s="45">
        <f>($A11+40-8)/2</f>
        <v>806</v>
      </c>
      <c r="AH17" s="45"/>
      <c r="AI17" s="45"/>
      <c r="AJ17" s="45"/>
      <c r="AK17" s="60"/>
      <c r="AL17" s="36" t="s">
        <v>29</v>
      </c>
      <c r="AM17" s="45">
        <f>($A11+42)/2</f>
        <v>811</v>
      </c>
      <c r="AN17" s="45"/>
      <c r="AO17" s="45"/>
      <c r="AP17" s="45"/>
      <c r="AQ17" s="46"/>
      <c r="AR17" s="41" t="s">
        <v>30</v>
      </c>
      <c r="AS17" s="21">
        <f>($A11+42-8)/2</f>
        <v>807</v>
      </c>
      <c r="AT17" s="21"/>
      <c r="AU17" s="21"/>
      <c r="AV17" s="21"/>
      <c r="AW17" s="26"/>
      <c r="AX17" s="36" t="s">
        <v>81</v>
      </c>
      <c r="AY17" s="21">
        <f>(A11+20)/2</f>
        <v>800</v>
      </c>
      <c r="AZ17" s="21"/>
      <c r="BA17" s="21"/>
      <c r="BB17" s="21"/>
      <c r="BC17" s="22"/>
      <c r="BD17" s="41" t="s">
        <v>89</v>
      </c>
      <c r="BE17" s="45">
        <f>($A11+20-8)/2</f>
        <v>796</v>
      </c>
      <c r="BF17" s="45"/>
      <c r="BG17" s="45"/>
      <c r="BH17" s="45"/>
      <c r="BI17" s="46"/>
      <c r="BJ17" s="36" t="s">
        <v>81</v>
      </c>
      <c r="BK17" s="21">
        <f>(A11+20)/2</f>
        <v>800</v>
      </c>
      <c r="BL17" s="21"/>
      <c r="BM17" s="21"/>
      <c r="BN17" s="21"/>
      <c r="BO17" s="22"/>
      <c r="BP17" s="41" t="s">
        <v>89</v>
      </c>
      <c r="BQ17" s="45">
        <f>(A11+20-8)/2</f>
        <v>796</v>
      </c>
      <c r="BR17" s="45"/>
      <c r="BS17" s="45"/>
      <c r="BT17" s="45"/>
      <c r="BU17" s="60"/>
      <c r="BV17" s="36" t="s">
        <v>27</v>
      </c>
      <c r="BW17" s="45">
        <f>($A11+40)/2</f>
        <v>810</v>
      </c>
      <c r="BX17" s="45"/>
      <c r="BY17" s="45"/>
      <c r="BZ17" s="45"/>
      <c r="CA17" s="46"/>
      <c r="CB17" s="41" t="s">
        <v>28</v>
      </c>
      <c r="CC17" s="45">
        <f>($A11+40-8)/2</f>
        <v>806</v>
      </c>
      <c r="CD17" s="45"/>
      <c r="CE17" s="45"/>
      <c r="CF17" s="45"/>
      <c r="CG17" s="46"/>
    </row>
    <row r="18" spans="1:85" ht="18.75" x14ac:dyDescent="0.3">
      <c r="A18" s="2" t="s">
        <v>31</v>
      </c>
      <c r="B18" s="36" t="s">
        <v>32</v>
      </c>
      <c r="C18" s="45"/>
      <c r="D18" s="45">
        <f>($A11+26*2)/3</f>
        <v>544</v>
      </c>
      <c r="E18" s="45"/>
      <c r="F18" s="45"/>
      <c r="G18" s="46"/>
      <c r="H18" s="38" t="s">
        <v>33</v>
      </c>
      <c r="I18" s="67"/>
      <c r="J18" s="45">
        <f>($A11+26*2-8)/3</f>
        <v>541.33333333333337</v>
      </c>
      <c r="K18" s="45"/>
      <c r="L18" s="45"/>
      <c r="M18" s="46"/>
      <c r="N18" s="41" t="s">
        <v>34</v>
      </c>
      <c r="O18" s="45"/>
      <c r="P18" s="45">
        <f>($A11+32*2)/3</f>
        <v>548</v>
      </c>
      <c r="Q18" s="45"/>
      <c r="R18" s="45"/>
      <c r="S18" s="60"/>
      <c r="T18" s="38" t="s">
        <v>35</v>
      </c>
      <c r="U18" s="67"/>
      <c r="V18" s="45">
        <f>($A11+32*2-8)/3</f>
        <v>545.33333333333337</v>
      </c>
      <c r="W18" s="45"/>
      <c r="X18" s="45"/>
      <c r="Y18" s="46"/>
      <c r="Z18" s="36" t="s">
        <v>36</v>
      </c>
      <c r="AA18" s="45"/>
      <c r="AB18" s="45">
        <f>($A11+40*2)/3</f>
        <v>553.33333333333337</v>
      </c>
      <c r="AC18" s="45"/>
      <c r="AD18" s="45"/>
      <c r="AE18" s="46"/>
      <c r="AF18" s="41" t="s">
        <v>37</v>
      </c>
      <c r="AG18" s="45"/>
      <c r="AH18" s="45">
        <f>($A11+40*2-8)/3</f>
        <v>550.66666666666663</v>
      </c>
      <c r="AI18" s="45"/>
      <c r="AJ18" s="45"/>
      <c r="AK18" s="60"/>
      <c r="AL18" s="36" t="s">
        <v>38</v>
      </c>
      <c r="AM18" s="45"/>
      <c r="AN18" s="45">
        <f>($A11+40*2)/3</f>
        <v>553.33333333333337</v>
      </c>
      <c r="AO18" s="45"/>
      <c r="AP18" s="45"/>
      <c r="AQ18" s="46"/>
      <c r="AR18" s="41" t="s">
        <v>39</v>
      </c>
      <c r="AS18" s="21"/>
      <c r="AT18" s="21">
        <f>($A11+42*2-8)/3</f>
        <v>552</v>
      </c>
      <c r="AU18" s="21"/>
      <c r="AV18" s="21"/>
      <c r="AW18" s="26"/>
      <c r="AX18" s="36" t="s">
        <v>83</v>
      </c>
      <c r="AY18" s="21"/>
      <c r="AZ18" s="21">
        <f>($A11+20*2)/3</f>
        <v>540</v>
      </c>
      <c r="BA18" s="21"/>
      <c r="BB18" s="21"/>
      <c r="BC18" s="22"/>
      <c r="BD18" s="41" t="s">
        <v>90</v>
      </c>
      <c r="BE18" s="45"/>
      <c r="BF18" s="45">
        <f>($A11+20*2-8)/3</f>
        <v>537.33333333333337</v>
      </c>
      <c r="BG18" s="45"/>
      <c r="BH18" s="45"/>
      <c r="BI18" s="46"/>
      <c r="BJ18" s="36" t="s">
        <v>83</v>
      </c>
      <c r="BK18" s="21"/>
      <c r="BL18" s="21">
        <f>(A11+20*2)/3</f>
        <v>540</v>
      </c>
      <c r="BM18" s="21"/>
      <c r="BN18" s="21"/>
      <c r="BO18" s="22"/>
      <c r="BP18" s="41" t="s">
        <v>90</v>
      </c>
      <c r="BQ18" s="45"/>
      <c r="BR18" s="45">
        <f>(A11+20*2-8)/3</f>
        <v>537.33333333333337</v>
      </c>
      <c r="BS18" s="45"/>
      <c r="BT18" s="45"/>
      <c r="BU18" s="60"/>
      <c r="BV18" s="36" t="s">
        <v>36</v>
      </c>
      <c r="BW18" s="45"/>
      <c r="BX18" s="45">
        <f>($A11+40*2)/3</f>
        <v>553.33333333333337</v>
      </c>
      <c r="BY18" s="45"/>
      <c r="BZ18" s="45"/>
      <c r="CA18" s="46"/>
      <c r="CB18" s="41" t="s">
        <v>37</v>
      </c>
      <c r="CC18" s="45"/>
      <c r="CD18" s="45">
        <f>($A11+40*2-8)/3</f>
        <v>550.66666666666663</v>
      </c>
      <c r="CE18" s="45"/>
      <c r="CF18" s="45"/>
      <c r="CG18" s="46"/>
    </row>
    <row r="19" spans="1:85" ht="18.75" x14ac:dyDescent="0.3">
      <c r="A19" s="2" t="s">
        <v>40</v>
      </c>
      <c r="B19" s="36" t="s">
        <v>41</v>
      </c>
      <c r="C19" s="45"/>
      <c r="D19" s="45"/>
      <c r="E19" s="45">
        <f>($A11+26*3)/4</f>
        <v>414.5</v>
      </c>
      <c r="F19" s="45"/>
      <c r="G19" s="46"/>
      <c r="H19" s="38" t="s">
        <v>42</v>
      </c>
      <c r="I19" s="67"/>
      <c r="J19" s="45"/>
      <c r="K19" s="45">
        <f>($A11+26*3-8)/4</f>
        <v>412.5</v>
      </c>
      <c r="L19" s="45"/>
      <c r="M19" s="46"/>
      <c r="N19" s="41" t="s">
        <v>43</v>
      </c>
      <c r="O19" s="45"/>
      <c r="P19" s="45"/>
      <c r="Q19" s="45">
        <f>($A11+32*3)/4</f>
        <v>419</v>
      </c>
      <c r="R19" s="45"/>
      <c r="S19" s="60"/>
      <c r="T19" s="38" t="s">
        <v>44</v>
      </c>
      <c r="U19" s="67"/>
      <c r="V19" s="45"/>
      <c r="W19" s="45">
        <f>($A11+32*3-8)/4</f>
        <v>417</v>
      </c>
      <c r="X19" s="45"/>
      <c r="Y19" s="46"/>
      <c r="Z19" s="36" t="s">
        <v>45</v>
      </c>
      <c r="AA19" s="45"/>
      <c r="AB19" s="45"/>
      <c r="AC19" s="45">
        <f>($A11+40*3)/4</f>
        <v>425</v>
      </c>
      <c r="AD19" s="45"/>
      <c r="AE19" s="46"/>
      <c r="AF19" s="41" t="s">
        <v>46</v>
      </c>
      <c r="AG19" s="45"/>
      <c r="AH19" s="45"/>
      <c r="AI19" s="45">
        <f>($A11+40*3-8)/4</f>
        <v>423</v>
      </c>
      <c r="AJ19" s="45"/>
      <c r="AK19" s="60"/>
      <c r="AL19" s="36" t="s">
        <v>47</v>
      </c>
      <c r="AM19" s="45"/>
      <c r="AN19" s="45"/>
      <c r="AO19" s="45">
        <f>($A11+40*3)/4</f>
        <v>425</v>
      </c>
      <c r="AP19" s="45"/>
      <c r="AQ19" s="46"/>
      <c r="AR19" s="41" t="s">
        <v>48</v>
      </c>
      <c r="AS19" s="21"/>
      <c r="AT19" s="21"/>
      <c r="AU19" s="21">
        <f>($A11+42*3-8)/4</f>
        <v>424.5</v>
      </c>
      <c r="AV19" s="21"/>
      <c r="AW19" s="26"/>
      <c r="AX19" s="36" t="s">
        <v>84</v>
      </c>
      <c r="AY19" s="21"/>
      <c r="AZ19" s="21"/>
      <c r="BA19" s="21">
        <f>($A11+20*3)/4</f>
        <v>410</v>
      </c>
      <c r="BB19" s="21"/>
      <c r="BC19" s="22"/>
      <c r="BD19" s="41" t="s">
        <v>91</v>
      </c>
      <c r="BE19" s="45"/>
      <c r="BF19" s="45"/>
      <c r="BG19" s="45">
        <f>($A11+20*3-8)/4</f>
        <v>408</v>
      </c>
      <c r="BH19" s="45"/>
      <c r="BI19" s="46"/>
      <c r="BJ19" s="36" t="s">
        <v>84</v>
      </c>
      <c r="BK19" s="21"/>
      <c r="BL19" s="21"/>
      <c r="BM19" s="21">
        <f>(A11+20*3)/4</f>
        <v>410</v>
      </c>
      <c r="BN19" s="21"/>
      <c r="BO19" s="22"/>
      <c r="BP19" s="41" t="s">
        <v>91</v>
      </c>
      <c r="BQ19" s="45"/>
      <c r="BR19" s="45"/>
      <c r="BS19" s="45">
        <f>(A11+20*3-8)/4</f>
        <v>408</v>
      </c>
      <c r="BT19" s="45"/>
      <c r="BU19" s="60"/>
      <c r="BV19" s="36" t="s">
        <v>45</v>
      </c>
      <c r="BW19" s="45"/>
      <c r="BX19" s="45"/>
      <c r="BY19" s="45">
        <f>($A11+40*3)/4</f>
        <v>425</v>
      </c>
      <c r="BZ19" s="45"/>
      <c r="CA19" s="46"/>
      <c r="CB19" s="41" t="s">
        <v>46</v>
      </c>
      <c r="CC19" s="45"/>
      <c r="CD19" s="45"/>
      <c r="CE19" s="45">
        <f>($A11+40*3-8)/4</f>
        <v>423</v>
      </c>
      <c r="CF19" s="45"/>
      <c r="CG19" s="46"/>
    </row>
    <row r="20" spans="1:85" ht="18.75" x14ac:dyDescent="0.3">
      <c r="A20" s="2" t="s">
        <v>49</v>
      </c>
      <c r="B20" s="36" t="s">
        <v>50</v>
      </c>
      <c r="C20" s="45"/>
      <c r="D20" s="45"/>
      <c r="E20" s="45"/>
      <c r="F20" s="45">
        <f>($A11+26*2)/4</f>
        <v>408</v>
      </c>
      <c r="G20" s="46"/>
      <c r="H20" s="38" t="s">
        <v>51</v>
      </c>
      <c r="I20" s="67"/>
      <c r="J20" s="45"/>
      <c r="K20" s="45"/>
      <c r="L20" s="45">
        <f>($A11+26*2-8)/4</f>
        <v>406</v>
      </c>
      <c r="M20" s="46"/>
      <c r="N20" s="41" t="s">
        <v>52</v>
      </c>
      <c r="O20" s="45"/>
      <c r="P20" s="45"/>
      <c r="Q20" s="45"/>
      <c r="R20" s="45">
        <f>($A11+32*2)/4</f>
        <v>411</v>
      </c>
      <c r="S20" s="60"/>
      <c r="T20" s="38" t="s">
        <v>53</v>
      </c>
      <c r="U20" s="67"/>
      <c r="V20" s="45"/>
      <c r="W20" s="45"/>
      <c r="X20" s="45">
        <f>($A11+32*2-8)/4</f>
        <v>409</v>
      </c>
      <c r="Y20" s="46"/>
      <c r="Z20" s="36" t="s">
        <v>54</v>
      </c>
      <c r="AA20" s="45"/>
      <c r="AB20" s="45"/>
      <c r="AC20" s="45"/>
      <c r="AD20" s="45">
        <f>($A11+40*2)/4</f>
        <v>415</v>
      </c>
      <c r="AE20" s="46"/>
      <c r="AF20" s="41" t="s">
        <v>55</v>
      </c>
      <c r="AG20" s="45"/>
      <c r="AH20" s="45"/>
      <c r="AI20" s="45"/>
      <c r="AJ20" s="45">
        <f>($A11+40*2-8)/4</f>
        <v>413</v>
      </c>
      <c r="AK20" s="60"/>
      <c r="AL20" s="36" t="s">
        <v>56</v>
      </c>
      <c r="AM20" s="45"/>
      <c r="AN20" s="45"/>
      <c r="AO20" s="45"/>
      <c r="AP20" s="45">
        <f>($A11+40*2)/4</f>
        <v>415</v>
      </c>
      <c r="AQ20" s="46"/>
      <c r="AR20" s="41" t="s">
        <v>57</v>
      </c>
      <c r="AS20" s="21"/>
      <c r="AT20" s="21"/>
      <c r="AU20" s="21"/>
      <c r="AV20" s="21">
        <f>($A11+42*2-8)/4</f>
        <v>414</v>
      </c>
      <c r="AW20" s="26"/>
      <c r="AX20" s="36" t="s">
        <v>85</v>
      </c>
      <c r="AY20" s="21"/>
      <c r="AZ20" s="21"/>
      <c r="BA20" s="21"/>
      <c r="BB20" s="21">
        <f>($A11+20*2)/4</f>
        <v>405</v>
      </c>
      <c r="BC20" s="22"/>
      <c r="BD20" s="41" t="s">
        <v>92</v>
      </c>
      <c r="BE20" s="45"/>
      <c r="BF20" s="45"/>
      <c r="BG20" s="45"/>
      <c r="BH20" s="45">
        <f>($A11+20*2-8)/4</f>
        <v>403</v>
      </c>
      <c r="BI20" s="46"/>
      <c r="BJ20" s="36" t="s">
        <v>85</v>
      </c>
      <c r="BK20" s="21"/>
      <c r="BL20" s="21"/>
      <c r="BM20" s="21"/>
      <c r="BN20" s="21">
        <f>(A11+20*2)/4</f>
        <v>405</v>
      </c>
      <c r="BO20" s="22"/>
      <c r="BP20" s="41" t="s">
        <v>92</v>
      </c>
      <c r="BQ20" s="45"/>
      <c r="BR20" s="45"/>
      <c r="BS20" s="45"/>
      <c r="BT20" s="45">
        <f>(A11+20*2-8)/4</f>
        <v>403</v>
      </c>
      <c r="BU20" s="60"/>
      <c r="BV20" s="36" t="s">
        <v>54</v>
      </c>
      <c r="BW20" s="45"/>
      <c r="BX20" s="45"/>
      <c r="BY20" s="45"/>
      <c r="BZ20" s="45">
        <f>($A11+40*2)/4</f>
        <v>415</v>
      </c>
      <c r="CA20" s="46"/>
      <c r="CB20" s="41" t="s">
        <v>55</v>
      </c>
      <c r="CC20" s="45"/>
      <c r="CD20" s="45"/>
      <c r="CE20" s="45"/>
      <c r="CF20" s="45">
        <f>($A11+40*2-8)/4</f>
        <v>413</v>
      </c>
      <c r="CG20" s="46"/>
    </row>
    <row r="21" spans="1:85" ht="19.5" thickBot="1" x14ac:dyDescent="0.35">
      <c r="A21" s="3" t="s">
        <v>58</v>
      </c>
      <c r="B21" s="34" t="s">
        <v>59</v>
      </c>
      <c r="C21" s="47"/>
      <c r="D21" s="47"/>
      <c r="E21" s="47"/>
      <c r="F21" s="47"/>
      <c r="G21" s="48">
        <f>($A11+26*4)/5</f>
        <v>336.8</v>
      </c>
      <c r="H21" s="39" t="s">
        <v>60</v>
      </c>
      <c r="I21" s="68"/>
      <c r="J21" s="47"/>
      <c r="K21" s="47"/>
      <c r="L21" s="47"/>
      <c r="M21" s="48">
        <f>($A11+26*4-8)/5</f>
        <v>335.2</v>
      </c>
      <c r="N21" s="42" t="s">
        <v>61</v>
      </c>
      <c r="O21" s="47"/>
      <c r="P21" s="47"/>
      <c r="Q21" s="47"/>
      <c r="R21" s="47"/>
      <c r="S21" s="61">
        <f>($A11+32*4)/5</f>
        <v>341.6</v>
      </c>
      <c r="T21" s="39" t="s">
        <v>62</v>
      </c>
      <c r="U21" s="68"/>
      <c r="V21" s="47"/>
      <c r="W21" s="47"/>
      <c r="X21" s="47"/>
      <c r="Y21" s="48">
        <f>($A11+32*4-8)/5</f>
        <v>340</v>
      </c>
      <c r="Z21" s="34" t="s">
        <v>63</v>
      </c>
      <c r="AA21" s="47"/>
      <c r="AB21" s="47"/>
      <c r="AC21" s="47"/>
      <c r="AD21" s="47"/>
      <c r="AE21" s="48">
        <f>($A11+40*4)/5</f>
        <v>348</v>
      </c>
      <c r="AF21" s="42" t="s">
        <v>64</v>
      </c>
      <c r="AG21" s="47"/>
      <c r="AH21" s="47"/>
      <c r="AI21" s="47"/>
      <c r="AJ21" s="47"/>
      <c r="AK21" s="61">
        <f>($A11+40*4-8)/5</f>
        <v>346.4</v>
      </c>
      <c r="AL21" s="34" t="s">
        <v>65</v>
      </c>
      <c r="AM21" s="47"/>
      <c r="AN21" s="47"/>
      <c r="AO21" s="47"/>
      <c r="AP21" s="47"/>
      <c r="AQ21" s="48">
        <f>($A11+40*4)/5</f>
        <v>348</v>
      </c>
      <c r="AR21" s="42" t="s">
        <v>66</v>
      </c>
      <c r="AS21" s="23"/>
      <c r="AT21" s="23"/>
      <c r="AU21" s="23"/>
      <c r="AV21" s="23"/>
      <c r="AW21" s="27">
        <f>($A11+42*4-8)/5</f>
        <v>348</v>
      </c>
      <c r="AX21" s="34" t="s">
        <v>86</v>
      </c>
      <c r="AY21" s="23"/>
      <c r="AZ21" s="23"/>
      <c r="BA21" s="23"/>
      <c r="BB21" s="23"/>
      <c r="BC21" s="24">
        <f>($A11+20*4)/5</f>
        <v>332</v>
      </c>
      <c r="BD21" s="42" t="s">
        <v>93</v>
      </c>
      <c r="BE21" s="47"/>
      <c r="BF21" s="47"/>
      <c r="BG21" s="47"/>
      <c r="BH21" s="47"/>
      <c r="BI21" s="48">
        <f>($A11+20*4-8)/5</f>
        <v>330.4</v>
      </c>
      <c r="BJ21" s="34" t="s">
        <v>86</v>
      </c>
      <c r="BK21" s="23"/>
      <c r="BL21" s="23"/>
      <c r="BM21" s="23"/>
      <c r="BN21" s="23"/>
      <c r="BO21" s="24">
        <f>(A11+20*4)/5</f>
        <v>332</v>
      </c>
      <c r="BP21" s="42" t="s">
        <v>93</v>
      </c>
      <c r="BQ21" s="47"/>
      <c r="BR21" s="47"/>
      <c r="BS21" s="47"/>
      <c r="BT21" s="47"/>
      <c r="BU21" s="61">
        <f>(A11+20*4-8)/5</f>
        <v>330.4</v>
      </c>
      <c r="BV21" s="34" t="s">
        <v>63</v>
      </c>
      <c r="BW21" s="47"/>
      <c r="BX21" s="47"/>
      <c r="BY21" s="47"/>
      <c r="BZ21" s="47"/>
      <c r="CA21" s="48">
        <f>($A11+40*4)/5</f>
        <v>348</v>
      </c>
      <c r="CB21" s="42" t="s">
        <v>64</v>
      </c>
      <c r="CC21" s="47"/>
      <c r="CD21" s="47"/>
      <c r="CE21" s="47"/>
      <c r="CF21" s="47"/>
      <c r="CG21" s="48">
        <f>($A11+40*4-8)/5</f>
        <v>346.4</v>
      </c>
    </row>
    <row r="22" spans="1:85" x14ac:dyDescent="0.25">
      <c r="A22" s="1" t="s">
        <v>67</v>
      </c>
      <c r="B22" s="35" t="s">
        <v>96</v>
      </c>
      <c r="C22" s="49">
        <f>$C17-50</f>
        <v>753</v>
      </c>
      <c r="D22" s="49">
        <f>D18-50</f>
        <v>494</v>
      </c>
      <c r="E22" s="49">
        <f>E19-50</f>
        <v>364.5</v>
      </c>
      <c r="F22" s="49">
        <f>F20-50</f>
        <v>358</v>
      </c>
      <c r="G22" s="50">
        <f>G21-50</f>
        <v>286.8</v>
      </c>
      <c r="H22" s="40" t="s">
        <v>96</v>
      </c>
      <c r="I22" s="49">
        <f>$I17-50</f>
        <v>749</v>
      </c>
      <c r="J22" s="49">
        <f>J18-50</f>
        <v>491.33333333333337</v>
      </c>
      <c r="K22" s="49">
        <f>K19-50</f>
        <v>362.5</v>
      </c>
      <c r="L22" s="49">
        <f>L20-50</f>
        <v>356</v>
      </c>
      <c r="M22" s="62">
        <f>M21-50</f>
        <v>285.2</v>
      </c>
      <c r="N22" s="35" t="s">
        <v>68</v>
      </c>
      <c r="O22" s="49">
        <f>$O17-62</f>
        <v>744</v>
      </c>
      <c r="P22" s="49">
        <f>P18-62</f>
        <v>486</v>
      </c>
      <c r="Q22" s="49">
        <f>Q19-62</f>
        <v>357</v>
      </c>
      <c r="R22" s="49">
        <f>R20-62</f>
        <v>349</v>
      </c>
      <c r="S22" s="50">
        <f>S21-62</f>
        <v>279.60000000000002</v>
      </c>
      <c r="T22" s="40" t="s">
        <v>68</v>
      </c>
      <c r="U22" s="49">
        <f>U17-62</f>
        <v>740</v>
      </c>
      <c r="V22" s="49">
        <f>V18-62</f>
        <v>483.33333333333337</v>
      </c>
      <c r="W22" s="49">
        <f>W19-62</f>
        <v>355</v>
      </c>
      <c r="X22" s="49">
        <f>X20-62</f>
        <v>347</v>
      </c>
      <c r="Y22" s="62">
        <f>Y21-62</f>
        <v>278</v>
      </c>
      <c r="Z22" s="35" t="s">
        <v>69</v>
      </c>
      <c r="AA22" s="49">
        <f>AA17-76</f>
        <v>734</v>
      </c>
      <c r="AB22" s="49">
        <f>AB18-76</f>
        <v>477.33333333333337</v>
      </c>
      <c r="AC22" s="49">
        <f>AC19-76</f>
        <v>349</v>
      </c>
      <c r="AD22" s="49">
        <f>AD20-76</f>
        <v>339</v>
      </c>
      <c r="AE22" s="50">
        <f>AE21-76</f>
        <v>272</v>
      </c>
      <c r="AF22" s="40" t="s">
        <v>69</v>
      </c>
      <c r="AG22" s="49">
        <f>AG17-76</f>
        <v>730</v>
      </c>
      <c r="AH22" s="49">
        <f>AH18-76</f>
        <v>474.66666666666663</v>
      </c>
      <c r="AI22" s="49">
        <f>AI19-76</f>
        <v>347</v>
      </c>
      <c r="AJ22" s="49">
        <f>AJ20-76</f>
        <v>337</v>
      </c>
      <c r="AK22" s="62">
        <f>AK21-76</f>
        <v>270.39999999999998</v>
      </c>
      <c r="AL22" s="35" t="s">
        <v>96</v>
      </c>
      <c r="AM22" s="49">
        <f>AM17-50</f>
        <v>761</v>
      </c>
      <c r="AN22" s="49">
        <f>AN18-50</f>
        <v>503.33333333333337</v>
      </c>
      <c r="AO22" s="49">
        <f>AO19-50</f>
        <v>375</v>
      </c>
      <c r="AP22" s="49">
        <f>AP20-50</f>
        <v>365</v>
      </c>
      <c r="AQ22" s="50">
        <f>AQ21-50</f>
        <v>298</v>
      </c>
      <c r="AR22" s="35" t="s">
        <v>96</v>
      </c>
      <c r="AS22" s="10">
        <f>AS17-50</f>
        <v>757</v>
      </c>
      <c r="AT22" s="10">
        <f>AT18-50</f>
        <v>502</v>
      </c>
      <c r="AU22" s="10">
        <f>AU19-50</f>
        <v>374.5</v>
      </c>
      <c r="AV22" s="10">
        <f>AV20-50</f>
        <v>364</v>
      </c>
      <c r="AW22" s="15">
        <f>AW21-50</f>
        <v>298</v>
      </c>
      <c r="AX22" s="35" t="s">
        <v>101</v>
      </c>
      <c r="AY22" s="10">
        <f>AY17-38</f>
        <v>762</v>
      </c>
      <c r="AZ22" s="10">
        <f>AZ18-38</f>
        <v>502</v>
      </c>
      <c r="BA22" s="10">
        <f>BA19-38</f>
        <v>372</v>
      </c>
      <c r="BB22" s="10">
        <f>BB20-38</f>
        <v>367</v>
      </c>
      <c r="BC22" s="11">
        <f>BC21-38</f>
        <v>294</v>
      </c>
      <c r="BD22" s="40" t="s">
        <v>101</v>
      </c>
      <c r="BE22" s="49">
        <f>BE17-38</f>
        <v>758</v>
      </c>
      <c r="BF22" s="49">
        <f>BF18-38</f>
        <v>499.33333333333337</v>
      </c>
      <c r="BG22" s="49">
        <f>BG19-38</f>
        <v>370</v>
      </c>
      <c r="BH22" s="49">
        <f>BH20-38</f>
        <v>365</v>
      </c>
      <c r="BI22" s="50">
        <f>BI21-38</f>
        <v>292.39999999999998</v>
      </c>
      <c r="BJ22" s="35" t="s">
        <v>103</v>
      </c>
      <c r="BK22" s="10">
        <f>BK17-40</f>
        <v>760</v>
      </c>
      <c r="BL22" s="10">
        <f>BL18-40</f>
        <v>500</v>
      </c>
      <c r="BM22" s="10">
        <f>BM19-40</f>
        <v>370</v>
      </c>
      <c r="BN22" s="10">
        <f>BN20-40</f>
        <v>365</v>
      </c>
      <c r="BO22" s="11">
        <f>BO21-40</f>
        <v>292</v>
      </c>
      <c r="BP22" s="40" t="s">
        <v>103</v>
      </c>
      <c r="BQ22" s="49">
        <f>BQ17-40</f>
        <v>756</v>
      </c>
      <c r="BR22" s="49">
        <f>BR18-40</f>
        <v>497.33333333333337</v>
      </c>
      <c r="BS22" s="49">
        <f>BS19-40</f>
        <v>368</v>
      </c>
      <c r="BT22" s="49">
        <f>BT20-40</f>
        <v>363</v>
      </c>
      <c r="BU22" s="62">
        <f>BU21-40</f>
        <v>290.39999999999998</v>
      </c>
      <c r="BV22" s="35" t="s">
        <v>69</v>
      </c>
      <c r="BW22" s="49">
        <f>BW17-76</f>
        <v>734</v>
      </c>
      <c r="BX22" s="49">
        <f>BX18-76</f>
        <v>477.33333333333337</v>
      </c>
      <c r="BY22" s="49">
        <f>BY19-76</f>
        <v>349</v>
      </c>
      <c r="BZ22" s="49">
        <f>BZ20-76</f>
        <v>339</v>
      </c>
      <c r="CA22" s="50">
        <f>CA21-76</f>
        <v>272</v>
      </c>
      <c r="CB22" s="40" t="s">
        <v>69</v>
      </c>
      <c r="CC22" s="49">
        <f>CC17-76</f>
        <v>730</v>
      </c>
      <c r="CD22" s="49">
        <f>CD18-76</f>
        <v>474.66666666666663</v>
      </c>
      <c r="CE22" s="49">
        <f>CE19-76</f>
        <v>347</v>
      </c>
      <c r="CF22" s="49">
        <f>CF20-76</f>
        <v>337</v>
      </c>
      <c r="CG22" s="50">
        <f>CG21-76</f>
        <v>270.39999999999998</v>
      </c>
    </row>
    <row r="23" spans="1:85" x14ac:dyDescent="0.25">
      <c r="A23" s="2" t="s">
        <v>70</v>
      </c>
      <c r="B23" s="36" t="s">
        <v>96</v>
      </c>
      <c r="C23" s="51">
        <f>C17-50</f>
        <v>753</v>
      </c>
      <c r="D23" s="51">
        <f>D18-50</f>
        <v>494</v>
      </c>
      <c r="E23" s="51">
        <f>E19-50</f>
        <v>364.5</v>
      </c>
      <c r="F23" s="51">
        <f>F20-50</f>
        <v>358</v>
      </c>
      <c r="G23" s="52">
        <f>G21-50</f>
        <v>286.8</v>
      </c>
      <c r="H23" s="41" t="s">
        <v>96</v>
      </c>
      <c r="I23" s="51">
        <f>I17-50</f>
        <v>749</v>
      </c>
      <c r="J23" s="51">
        <f>J18-50</f>
        <v>491.33333333333337</v>
      </c>
      <c r="K23" s="51">
        <f>K19-50</f>
        <v>362.5</v>
      </c>
      <c r="L23" s="51">
        <f>L20-50</f>
        <v>356</v>
      </c>
      <c r="M23" s="63">
        <f>M21-50</f>
        <v>285.2</v>
      </c>
      <c r="N23" s="36" t="s">
        <v>68</v>
      </c>
      <c r="O23" s="51">
        <f>$O17-62</f>
        <v>744</v>
      </c>
      <c r="P23" s="51">
        <f>P18-62</f>
        <v>486</v>
      </c>
      <c r="Q23" s="51">
        <f>Q19-62</f>
        <v>357</v>
      </c>
      <c r="R23" s="51">
        <f>R20-62</f>
        <v>349</v>
      </c>
      <c r="S23" s="52">
        <f>S21-62</f>
        <v>279.60000000000002</v>
      </c>
      <c r="T23" s="41" t="s">
        <v>68</v>
      </c>
      <c r="U23" s="51">
        <f>U17-62</f>
        <v>740</v>
      </c>
      <c r="V23" s="51">
        <f>V18-62</f>
        <v>483.33333333333337</v>
      </c>
      <c r="W23" s="51">
        <f>W19-62</f>
        <v>355</v>
      </c>
      <c r="X23" s="51">
        <f>X20-62</f>
        <v>347</v>
      </c>
      <c r="Y23" s="63">
        <f>Y21-62</f>
        <v>278</v>
      </c>
      <c r="Z23" s="36" t="s">
        <v>69</v>
      </c>
      <c r="AA23" s="51">
        <f>AA17-76</f>
        <v>734</v>
      </c>
      <c r="AB23" s="51">
        <f>AB18-76</f>
        <v>477.33333333333337</v>
      </c>
      <c r="AC23" s="51">
        <f>AC19-76</f>
        <v>349</v>
      </c>
      <c r="AD23" s="51">
        <f>AD20-76</f>
        <v>339</v>
      </c>
      <c r="AE23" s="52">
        <f>AE21-76</f>
        <v>272</v>
      </c>
      <c r="AF23" s="41" t="s">
        <v>69</v>
      </c>
      <c r="AG23" s="51">
        <f>AG17-76</f>
        <v>730</v>
      </c>
      <c r="AH23" s="51">
        <f>AH18-76</f>
        <v>474.66666666666663</v>
      </c>
      <c r="AI23" s="51">
        <f>AI19-76</f>
        <v>347</v>
      </c>
      <c r="AJ23" s="51">
        <f>AJ20-76</f>
        <v>337</v>
      </c>
      <c r="AK23" s="63">
        <f>AK21-76</f>
        <v>270.39999999999998</v>
      </c>
      <c r="AL23" s="36" t="s">
        <v>96</v>
      </c>
      <c r="AM23" s="51">
        <f>AM17-50</f>
        <v>761</v>
      </c>
      <c r="AN23" s="51">
        <f>AN18-50</f>
        <v>503.33333333333337</v>
      </c>
      <c r="AO23" s="51">
        <f>AO19-50</f>
        <v>375</v>
      </c>
      <c r="AP23" s="51">
        <f>AP20-50</f>
        <v>365</v>
      </c>
      <c r="AQ23" s="52">
        <f>AQ21-50</f>
        <v>298</v>
      </c>
      <c r="AR23" s="36" t="s">
        <v>96</v>
      </c>
      <c r="AS23" s="12">
        <f>AS17-50</f>
        <v>757</v>
      </c>
      <c r="AT23" s="12">
        <f>AT18-50</f>
        <v>502</v>
      </c>
      <c r="AU23" s="12">
        <f>AU19-50</f>
        <v>374.5</v>
      </c>
      <c r="AV23" s="12">
        <f>AV20-50</f>
        <v>364</v>
      </c>
      <c r="AW23" s="16">
        <f>AW21-50</f>
        <v>298</v>
      </c>
      <c r="AX23" s="36" t="s">
        <v>101</v>
      </c>
      <c r="AY23" s="12">
        <f>AY17-38</f>
        <v>762</v>
      </c>
      <c r="AZ23" s="12">
        <f>AZ18-38</f>
        <v>502</v>
      </c>
      <c r="BA23" s="12">
        <f>BA19-38</f>
        <v>372</v>
      </c>
      <c r="BB23" s="12">
        <f>BB20-38</f>
        <v>367</v>
      </c>
      <c r="BC23" s="13">
        <f>BC21-38</f>
        <v>294</v>
      </c>
      <c r="BD23" s="41" t="s">
        <v>101</v>
      </c>
      <c r="BE23" s="51">
        <f>BE17-38</f>
        <v>758</v>
      </c>
      <c r="BF23" s="51">
        <f>BF18-38</f>
        <v>499.33333333333337</v>
      </c>
      <c r="BG23" s="51">
        <f>BG19-38</f>
        <v>370</v>
      </c>
      <c r="BH23" s="51">
        <f>BH20-38</f>
        <v>365</v>
      </c>
      <c r="BI23" s="52">
        <f>BI21-38</f>
        <v>292.39999999999998</v>
      </c>
      <c r="BJ23" s="36" t="s">
        <v>103</v>
      </c>
      <c r="BK23" s="12">
        <f>BK17-40</f>
        <v>760</v>
      </c>
      <c r="BL23" s="12">
        <f>BL18-40</f>
        <v>500</v>
      </c>
      <c r="BM23" s="12">
        <f>BM19-40</f>
        <v>370</v>
      </c>
      <c r="BN23" s="12">
        <f>BN20-40</f>
        <v>365</v>
      </c>
      <c r="BO23" s="13">
        <f>BO21-40</f>
        <v>292</v>
      </c>
      <c r="BP23" s="41" t="s">
        <v>103</v>
      </c>
      <c r="BQ23" s="51">
        <f>BQ17-40</f>
        <v>756</v>
      </c>
      <c r="BR23" s="51">
        <f>BR18-40</f>
        <v>497.33333333333337</v>
      </c>
      <c r="BS23" s="51">
        <f>BS19-40</f>
        <v>368</v>
      </c>
      <c r="BT23" s="51">
        <f>BT20-40</f>
        <v>363</v>
      </c>
      <c r="BU23" s="63">
        <f>BU21-40</f>
        <v>290.39999999999998</v>
      </c>
      <c r="BV23" s="36" t="s">
        <v>69</v>
      </c>
      <c r="BW23" s="51">
        <f>BW17-76</f>
        <v>734</v>
      </c>
      <c r="BX23" s="51">
        <f>BX18-76</f>
        <v>477.33333333333337</v>
      </c>
      <c r="BY23" s="51">
        <f>BY19-76</f>
        <v>349</v>
      </c>
      <c r="BZ23" s="51">
        <f>BZ20-76</f>
        <v>339</v>
      </c>
      <c r="CA23" s="52">
        <f>CA21-76</f>
        <v>272</v>
      </c>
      <c r="CB23" s="41" t="s">
        <v>69</v>
      </c>
      <c r="CC23" s="51">
        <f>CC17-76</f>
        <v>730</v>
      </c>
      <c r="CD23" s="51">
        <f>CD18-76</f>
        <v>474.66666666666663</v>
      </c>
      <c r="CE23" s="51">
        <f>CE19-76</f>
        <v>347</v>
      </c>
      <c r="CF23" s="51">
        <f>CF20-76</f>
        <v>337</v>
      </c>
      <c r="CG23" s="52">
        <f>CG21-76</f>
        <v>270.39999999999998</v>
      </c>
    </row>
    <row r="24" spans="1:85" x14ac:dyDescent="0.25">
      <c r="A24" s="2" t="s">
        <v>71</v>
      </c>
      <c r="B24" s="36" t="s">
        <v>96</v>
      </c>
      <c r="C24" s="51">
        <f>C17-50</f>
        <v>753</v>
      </c>
      <c r="D24" s="51">
        <f>D18-50</f>
        <v>494</v>
      </c>
      <c r="E24" s="51">
        <f>E19-50</f>
        <v>364.5</v>
      </c>
      <c r="F24" s="51">
        <f>F20-50</f>
        <v>358</v>
      </c>
      <c r="G24" s="52">
        <f>G21-50</f>
        <v>286.8</v>
      </c>
      <c r="H24" s="41" t="s">
        <v>96</v>
      </c>
      <c r="I24" s="51">
        <f>I17-50</f>
        <v>749</v>
      </c>
      <c r="J24" s="51">
        <f>J18-50</f>
        <v>491.33333333333337</v>
      </c>
      <c r="K24" s="51">
        <f>K19-50</f>
        <v>362.5</v>
      </c>
      <c r="L24" s="51">
        <f>L20-40</f>
        <v>366</v>
      </c>
      <c r="M24" s="63">
        <f>M21-49</f>
        <v>286.2</v>
      </c>
      <c r="N24" s="36" t="s">
        <v>68</v>
      </c>
      <c r="O24" s="51">
        <f>$O17-62</f>
        <v>744</v>
      </c>
      <c r="P24" s="51">
        <f>P18-62</f>
        <v>486</v>
      </c>
      <c r="Q24" s="51">
        <f>Q19-62</f>
        <v>357</v>
      </c>
      <c r="R24" s="51">
        <f>R20-62</f>
        <v>349</v>
      </c>
      <c r="S24" s="52">
        <f>S21-62</f>
        <v>279.60000000000002</v>
      </c>
      <c r="T24" s="41" t="s">
        <v>68</v>
      </c>
      <c r="U24" s="51">
        <f>U17-62</f>
        <v>740</v>
      </c>
      <c r="V24" s="51">
        <f>V18-62</f>
        <v>483.33333333333337</v>
      </c>
      <c r="W24" s="51">
        <f>W19-62</f>
        <v>355</v>
      </c>
      <c r="X24" s="51">
        <f>X20-62</f>
        <v>347</v>
      </c>
      <c r="Y24" s="63">
        <f>Y21-62</f>
        <v>278</v>
      </c>
      <c r="Z24" s="36" t="s">
        <v>69</v>
      </c>
      <c r="AA24" s="51">
        <f>AA17-76</f>
        <v>734</v>
      </c>
      <c r="AB24" s="51">
        <f>AB18-76</f>
        <v>477.33333333333337</v>
      </c>
      <c r="AC24" s="51">
        <f>AC19-76</f>
        <v>349</v>
      </c>
      <c r="AD24" s="51">
        <f>AD20-76</f>
        <v>339</v>
      </c>
      <c r="AE24" s="52">
        <f>AE21-76</f>
        <v>272</v>
      </c>
      <c r="AF24" s="41" t="s">
        <v>69</v>
      </c>
      <c r="AG24" s="51">
        <f>AG17-76</f>
        <v>730</v>
      </c>
      <c r="AH24" s="51">
        <f>AH18-76</f>
        <v>474.66666666666663</v>
      </c>
      <c r="AI24" s="51">
        <f>AI19-76</f>
        <v>347</v>
      </c>
      <c r="AJ24" s="51">
        <f>AJ20-76</f>
        <v>337</v>
      </c>
      <c r="AK24" s="63">
        <f>AK21-76</f>
        <v>270.39999999999998</v>
      </c>
      <c r="AL24" s="36" t="s">
        <v>96</v>
      </c>
      <c r="AM24" s="51">
        <f>AM17-50</f>
        <v>761</v>
      </c>
      <c r="AN24" s="51">
        <f>AN18-50</f>
        <v>503.33333333333337</v>
      </c>
      <c r="AO24" s="51">
        <f>AO19-50</f>
        <v>375</v>
      </c>
      <c r="AP24" s="51">
        <f>AP20-50</f>
        <v>365</v>
      </c>
      <c r="AQ24" s="52">
        <f>AQ21-50</f>
        <v>298</v>
      </c>
      <c r="AR24" s="36" t="s">
        <v>96</v>
      </c>
      <c r="AS24" s="12">
        <f>AS17-50</f>
        <v>757</v>
      </c>
      <c r="AT24" s="12">
        <f>AT18-50</f>
        <v>502</v>
      </c>
      <c r="AU24" s="12">
        <f>AU19-50</f>
        <v>374.5</v>
      </c>
      <c r="AV24" s="12">
        <f>AV20-50</f>
        <v>364</v>
      </c>
      <c r="AW24" s="16">
        <f>AW21-50</f>
        <v>298</v>
      </c>
      <c r="AX24" s="36" t="s">
        <v>101</v>
      </c>
      <c r="AY24" s="12">
        <f>AY17-38</f>
        <v>762</v>
      </c>
      <c r="AZ24" s="12">
        <f>AZ18-38</f>
        <v>502</v>
      </c>
      <c r="BA24" s="12">
        <f>BA19-38</f>
        <v>372</v>
      </c>
      <c r="BB24" s="12">
        <f>BB20-38</f>
        <v>367</v>
      </c>
      <c r="BC24" s="13">
        <f>BC21-38</f>
        <v>294</v>
      </c>
      <c r="BD24" s="41" t="s">
        <v>101</v>
      </c>
      <c r="BE24" s="51">
        <f>BE17-38</f>
        <v>758</v>
      </c>
      <c r="BF24" s="51">
        <f>BF18-38</f>
        <v>499.33333333333337</v>
      </c>
      <c r="BG24" s="51">
        <f>BG19-38</f>
        <v>370</v>
      </c>
      <c r="BH24" s="51">
        <f>BH20-38</f>
        <v>365</v>
      </c>
      <c r="BI24" s="52">
        <f>BI21-38</f>
        <v>292.39999999999998</v>
      </c>
      <c r="BJ24" s="36" t="s">
        <v>103</v>
      </c>
      <c r="BK24" s="12">
        <f>BK17-40</f>
        <v>760</v>
      </c>
      <c r="BL24" s="12">
        <f>BL18-40</f>
        <v>500</v>
      </c>
      <c r="BM24" s="12">
        <f>BM19-40</f>
        <v>370</v>
      </c>
      <c r="BN24" s="12">
        <f>BN20-40</f>
        <v>365</v>
      </c>
      <c r="BO24" s="13">
        <f>BO21-40</f>
        <v>292</v>
      </c>
      <c r="BP24" s="41" t="s">
        <v>103</v>
      </c>
      <c r="BQ24" s="51">
        <f>BQ17-40</f>
        <v>756</v>
      </c>
      <c r="BR24" s="51">
        <f>BR18-40</f>
        <v>497.33333333333337</v>
      </c>
      <c r="BS24" s="51">
        <f>BS19-40</f>
        <v>368</v>
      </c>
      <c r="BT24" s="51">
        <f>BT20-40</f>
        <v>363</v>
      </c>
      <c r="BU24" s="63">
        <f>BU21-40</f>
        <v>290.39999999999998</v>
      </c>
      <c r="BV24" s="36" t="s">
        <v>69</v>
      </c>
      <c r="BW24" s="51">
        <f>BW17-76</f>
        <v>734</v>
      </c>
      <c r="BX24" s="51">
        <f>BX18-76</f>
        <v>477.33333333333337</v>
      </c>
      <c r="BY24" s="51">
        <f>BY19-76</f>
        <v>349</v>
      </c>
      <c r="BZ24" s="51">
        <f>BZ20-76</f>
        <v>339</v>
      </c>
      <c r="CA24" s="52">
        <f>CA21-76</f>
        <v>272</v>
      </c>
      <c r="CB24" s="41" t="s">
        <v>69</v>
      </c>
      <c r="CC24" s="51">
        <f>CC17-76</f>
        <v>730</v>
      </c>
      <c r="CD24" s="51">
        <f>CD18-76</f>
        <v>474.66666666666663</v>
      </c>
      <c r="CE24" s="51">
        <f>CE19-76</f>
        <v>347</v>
      </c>
      <c r="CF24" s="51">
        <f>CF20-76</f>
        <v>337</v>
      </c>
      <c r="CG24" s="52">
        <f>CG21-76</f>
        <v>270.39999999999998</v>
      </c>
    </row>
    <row r="25" spans="1:85" x14ac:dyDescent="0.25">
      <c r="A25" s="2" t="s">
        <v>72</v>
      </c>
      <c r="B25" s="36" t="s">
        <v>73</v>
      </c>
      <c r="C25" s="53">
        <f>$A11</f>
        <v>1580</v>
      </c>
      <c r="D25" s="53">
        <f>$A11</f>
        <v>1580</v>
      </c>
      <c r="E25" s="53">
        <f>$A11</f>
        <v>1580</v>
      </c>
      <c r="F25" s="53">
        <f>$A11</f>
        <v>1580</v>
      </c>
      <c r="G25" s="54">
        <f>$A11</f>
        <v>1580</v>
      </c>
      <c r="H25" s="41" t="s">
        <v>73</v>
      </c>
      <c r="I25" s="53">
        <f>$A11</f>
        <v>1580</v>
      </c>
      <c r="J25" s="53">
        <f>$A11</f>
        <v>1580</v>
      </c>
      <c r="K25" s="53">
        <f>$A11</f>
        <v>1580</v>
      </c>
      <c r="L25" s="53">
        <f>$A11</f>
        <v>1580</v>
      </c>
      <c r="M25" s="64">
        <f>$A11</f>
        <v>1580</v>
      </c>
      <c r="N25" s="36" t="s">
        <v>73</v>
      </c>
      <c r="O25" s="53">
        <f>$A11</f>
        <v>1580</v>
      </c>
      <c r="P25" s="53">
        <f>$A11</f>
        <v>1580</v>
      </c>
      <c r="Q25" s="53">
        <f>$A11</f>
        <v>1580</v>
      </c>
      <c r="R25" s="53">
        <f>$A11</f>
        <v>1580</v>
      </c>
      <c r="S25" s="54">
        <f>$A11</f>
        <v>1580</v>
      </c>
      <c r="T25" s="41" t="s">
        <v>73</v>
      </c>
      <c r="U25" s="53">
        <f>$A11</f>
        <v>1580</v>
      </c>
      <c r="V25" s="53">
        <f>$A11</f>
        <v>1580</v>
      </c>
      <c r="W25" s="53">
        <f>$A11</f>
        <v>1580</v>
      </c>
      <c r="X25" s="53">
        <f>$A11</f>
        <v>1580</v>
      </c>
      <c r="Y25" s="64">
        <f>$A11</f>
        <v>1580</v>
      </c>
      <c r="Z25" s="36" t="s">
        <v>73</v>
      </c>
      <c r="AA25" s="53">
        <f>$A11</f>
        <v>1580</v>
      </c>
      <c r="AB25" s="53">
        <f>$A11</f>
        <v>1580</v>
      </c>
      <c r="AC25" s="53">
        <f>$A11</f>
        <v>1580</v>
      </c>
      <c r="AD25" s="53">
        <f>$A11</f>
        <v>1580</v>
      </c>
      <c r="AE25" s="54">
        <f>$A11</f>
        <v>1580</v>
      </c>
      <c r="AF25" s="41" t="s">
        <v>73</v>
      </c>
      <c r="AG25" s="53">
        <f>$A11</f>
        <v>1580</v>
      </c>
      <c r="AH25" s="53">
        <f>$A11</f>
        <v>1580</v>
      </c>
      <c r="AI25" s="53">
        <f>$A11</f>
        <v>1580</v>
      </c>
      <c r="AJ25" s="53">
        <f>$A11</f>
        <v>1580</v>
      </c>
      <c r="AK25" s="64">
        <f>$A11</f>
        <v>1580</v>
      </c>
      <c r="AL25" s="36" t="s">
        <v>73</v>
      </c>
      <c r="AM25" s="53">
        <f>$A11</f>
        <v>1580</v>
      </c>
      <c r="AN25" s="53">
        <f>$A11</f>
        <v>1580</v>
      </c>
      <c r="AO25" s="53">
        <f>$A11</f>
        <v>1580</v>
      </c>
      <c r="AP25" s="53">
        <f>$A11</f>
        <v>1580</v>
      </c>
      <c r="AQ25" s="54">
        <f>$A11</f>
        <v>1580</v>
      </c>
      <c r="AR25" s="36" t="s">
        <v>73</v>
      </c>
      <c r="AS25" s="28">
        <f>$A11</f>
        <v>1580</v>
      </c>
      <c r="AT25" s="28">
        <f>$A11</f>
        <v>1580</v>
      </c>
      <c r="AU25" s="28">
        <f>$A11</f>
        <v>1580</v>
      </c>
      <c r="AV25" s="28">
        <f>$A11</f>
        <v>1580</v>
      </c>
      <c r="AW25" s="32">
        <f>$A11</f>
        <v>1580</v>
      </c>
      <c r="AX25" s="36" t="s">
        <v>73</v>
      </c>
      <c r="AY25" s="28">
        <f>$A11</f>
        <v>1580</v>
      </c>
      <c r="AZ25" s="28">
        <f>$A11</f>
        <v>1580</v>
      </c>
      <c r="BA25" s="28">
        <f>$A11</f>
        <v>1580</v>
      </c>
      <c r="BB25" s="28">
        <f>$A11</f>
        <v>1580</v>
      </c>
      <c r="BC25" s="29">
        <f>$A11</f>
        <v>1580</v>
      </c>
      <c r="BD25" s="41" t="s">
        <v>73</v>
      </c>
      <c r="BE25" s="53">
        <f>$A11</f>
        <v>1580</v>
      </c>
      <c r="BF25" s="53">
        <f>$A11</f>
        <v>1580</v>
      </c>
      <c r="BG25" s="53">
        <f>$A11</f>
        <v>1580</v>
      </c>
      <c r="BH25" s="53">
        <f>$A11</f>
        <v>1580</v>
      </c>
      <c r="BI25" s="54">
        <f>$A11</f>
        <v>1580</v>
      </c>
      <c r="BJ25" s="36" t="s">
        <v>73</v>
      </c>
      <c r="BK25" s="28">
        <f>$A11</f>
        <v>1580</v>
      </c>
      <c r="BL25" s="28">
        <f>$A11</f>
        <v>1580</v>
      </c>
      <c r="BM25" s="28">
        <f>$A11</f>
        <v>1580</v>
      </c>
      <c r="BN25" s="28">
        <f>$A11</f>
        <v>1580</v>
      </c>
      <c r="BO25" s="29">
        <f>$A11</f>
        <v>1580</v>
      </c>
      <c r="BP25" s="41" t="s">
        <v>73</v>
      </c>
      <c r="BQ25" s="53">
        <f>$A11</f>
        <v>1580</v>
      </c>
      <c r="BR25" s="53">
        <f>$A11</f>
        <v>1580</v>
      </c>
      <c r="BS25" s="53">
        <f>$A11</f>
        <v>1580</v>
      </c>
      <c r="BT25" s="53">
        <f>$A11</f>
        <v>1580</v>
      </c>
      <c r="BU25" s="64">
        <f>$A11</f>
        <v>1580</v>
      </c>
      <c r="BV25" s="36" t="s">
        <v>73</v>
      </c>
      <c r="BW25" s="53">
        <f>$A11</f>
        <v>1580</v>
      </c>
      <c r="BX25" s="53">
        <f>$A11</f>
        <v>1580</v>
      </c>
      <c r="BY25" s="53">
        <f>$A11</f>
        <v>1580</v>
      </c>
      <c r="BZ25" s="53">
        <f>$A11</f>
        <v>1580</v>
      </c>
      <c r="CA25" s="54">
        <f>$A11</f>
        <v>1580</v>
      </c>
      <c r="CB25" s="41" t="s">
        <v>73</v>
      </c>
      <c r="CC25" s="53">
        <f>$A11</f>
        <v>1580</v>
      </c>
      <c r="CD25" s="53">
        <f>$A11</f>
        <v>1580</v>
      </c>
      <c r="CE25" s="53">
        <f>$A11</f>
        <v>1580</v>
      </c>
      <c r="CF25" s="53">
        <f>$A11</f>
        <v>1580</v>
      </c>
      <c r="CG25" s="54">
        <f>$A11</f>
        <v>1580</v>
      </c>
    </row>
    <row r="26" spans="1:85" ht="15.75" thickBot="1" x14ac:dyDescent="0.3">
      <c r="A26" s="3" t="s">
        <v>74</v>
      </c>
      <c r="B26" s="34" t="s">
        <v>73</v>
      </c>
      <c r="C26" s="55">
        <f>$A11</f>
        <v>1580</v>
      </c>
      <c r="D26" s="55">
        <f>$A11</f>
        <v>1580</v>
      </c>
      <c r="E26" s="55">
        <f>$A11</f>
        <v>1580</v>
      </c>
      <c r="F26" s="55">
        <f>$A11</f>
        <v>1580</v>
      </c>
      <c r="G26" s="56">
        <f>$A11</f>
        <v>1580</v>
      </c>
      <c r="H26" s="42" t="s">
        <v>73</v>
      </c>
      <c r="I26" s="55">
        <f>$A11</f>
        <v>1580</v>
      </c>
      <c r="J26" s="55">
        <f>$A11</f>
        <v>1580</v>
      </c>
      <c r="K26" s="55">
        <f>$A11</f>
        <v>1580</v>
      </c>
      <c r="L26" s="55">
        <f>$A11</f>
        <v>1580</v>
      </c>
      <c r="M26" s="65">
        <f>$A11</f>
        <v>1580</v>
      </c>
      <c r="N26" s="34" t="s">
        <v>73</v>
      </c>
      <c r="O26" s="55">
        <f>$A11</f>
        <v>1580</v>
      </c>
      <c r="P26" s="55">
        <f>$A11</f>
        <v>1580</v>
      </c>
      <c r="Q26" s="55">
        <f>$A11</f>
        <v>1580</v>
      </c>
      <c r="R26" s="55">
        <f>$A11</f>
        <v>1580</v>
      </c>
      <c r="S26" s="56">
        <f>$A11</f>
        <v>1580</v>
      </c>
      <c r="T26" s="42" t="s">
        <v>73</v>
      </c>
      <c r="U26" s="55">
        <f>$A11</f>
        <v>1580</v>
      </c>
      <c r="V26" s="55">
        <f>$A11</f>
        <v>1580</v>
      </c>
      <c r="W26" s="55">
        <f>$A11</f>
        <v>1580</v>
      </c>
      <c r="X26" s="55">
        <f>$A11</f>
        <v>1580</v>
      </c>
      <c r="Y26" s="65">
        <f>$A11</f>
        <v>1580</v>
      </c>
      <c r="Z26" s="34" t="s">
        <v>73</v>
      </c>
      <c r="AA26" s="55">
        <f>$A11</f>
        <v>1580</v>
      </c>
      <c r="AB26" s="55">
        <f>$A11</f>
        <v>1580</v>
      </c>
      <c r="AC26" s="55">
        <f>$A11</f>
        <v>1580</v>
      </c>
      <c r="AD26" s="55">
        <f>$A11</f>
        <v>1580</v>
      </c>
      <c r="AE26" s="56">
        <f>$A11</f>
        <v>1580</v>
      </c>
      <c r="AF26" s="42" t="s">
        <v>73</v>
      </c>
      <c r="AG26" s="55">
        <f>$A11</f>
        <v>1580</v>
      </c>
      <c r="AH26" s="55">
        <f>$A11</f>
        <v>1580</v>
      </c>
      <c r="AI26" s="55">
        <f>$A11</f>
        <v>1580</v>
      </c>
      <c r="AJ26" s="55">
        <f>$A11</f>
        <v>1580</v>
      </c>
      <c r="AK26" s="65">
        <f>$A11</f>
        <v>1580</v>
      </c>
      <c r="AL26" s="34" t="s">
        <v>73</v>
      </c>
      <c r="AM26" s="55">
        <f>$A11</f>
        <v>1580</v>
      </c>
      <c r="AN26" s="55">
        <f>$A11</f>
        <v>1580</v>
      </c>
      <c r="AO26" s="55">
        <f>$A11</f>
        <v>1580</v>
      </c>
      <c r="AP26" s="55">
        <f>$A11</f>
        <v>1580</v>
      </c>
      <c r="AQ26" s="56">
        <f>$A11</f>
        <v>1580</v>
      </c>
      <c r="AR26" s="34" t="s">
        <v>73</v>
      </c>
      <c r="AS26" s="30">
        <f>$A11</f>
        <v>1580</v>
      </c>
      <c r="AT26" s="30">
        <f>$A11</f>
        <v>1580</v>
      </c>
      <c r="AU26" s="30">
        <f>$A11</f>
        <v>1580</v>
      </c>
      <c r="AV26" s="30">
        <f>$A11</f>
        <v>1580</v>
      </c>
      <c r="AW26" s="33">
        <f>$A11</f>
        <v>1580</v>
      </c>
      <c r="AX26" s="34" t="s">
        <v>73</v>
      </c>
      <c r="AY26" s="30">
        <f>$A11</f>
        <v>1580</v>
      </c>
      <c r="AZ26" s="30">
        <f>$A11</f>
        <v>1580</v>
      </c>
      <c r="BA26" s="30">
        <f>$A11</f>
        <v>1580</v>
      </c>
      <c r="BB26" s="30">
        <f>$A11</f>
        <v>1580</v>
      </c>
      <c r="BC26" s="31">
        <f>$A11</f>
        <v>1580</v>
      </c>
      <c r="BD26" s="42" t="s">
        <v>73</v>
      </c>
      <c r="BE26" s="55">
        <f>$A11</f>
        <v>1580</v>
      </c>
      <c r="BF26" s="55">
        <f>$A11</f>
        <v>1580</v>
      </c>
      <c r="BG26" s="55">
        <f>$A11</f>
        <v>1580</v>
      </c>
      <c r="BH26" s="55">
        <f>$A11</f>
        <v>1580</v>
      </c>
      <c r="BI26" s="56">
        <f>$A11</f>
        <v>1580</v>
      </c>
      <c r="BJ26" s="34" t="s">
        <v>73</v>
      </c>
      <c r="BK26" s="30">
        <f>$A11</f>
        <v>1580</v>
      </c>
      <c r="BL26" s="30">
        <f>$A11</f>
        <v>1580</v>
      </c>
      <c r="BM26" s="30">
        <f>$A11</f>
        <v>1580</v>
      </c>
      <c r="BN26" s="30">
        <f>$A11</f>
        <v>1580</v>
      </c>
      <c r="BO26" s="31">
        <f>$A11</f>
        <v>1580</v>
      </c>
      <c r="BP26" s="42" t="s">
        <v>73</v>
      </c>
      <c r="BQ26" s="55">
        <f>$A11</f>
        <v>1580</v>
      </c>
      <c r="BR26" s="55">
        <f>$A11</f>
        <v>1580</v>
      </c>
      <c r="BS26" s="55">
        <f>$A11</f>
        <v>1580</v>
      </c>
      <c r="BT26" s="55">
        <f>$A11</f>
        <v>1580</v>
      </c>
      <c r="BU26" s="65">
        <f>$A11</f>
        <v>1580</v>
      </c>
      <c r="BV26" s="34" t="s">
        <v>73</v>
      </c>
      <c r="BW26" s="55">
        <f>$A11</f>
        <v>1580</v>
      </c>
      <c r="BX26" s="55">
        <f>$A11</f>
        <v>1580</v>
      </c>
      <c r="BY26" s="55">
        <f>$A11</f>
        <v>1580</v>
      </c>
      <c r="BZ26" s="55">
        <f>$A11</f>
        <v>1580</v>
      </c>
      <c r="CA26" s="56">
        <f>$A11</f>
        <v>1580</v>
      </c>
      <c r="CB26" s="42" t="s">
        <v>73</v>
      </c>
      <c r="CC26" s="55">
        <f>$A11</f>
        <v>1580</v>
      </c>
      <c r="CD26" s="55">
        <f>$A11</f>
        <v>1580</v>
      </c>
      <c r="CE26" s="55">
        <f>$A11</f>
        <v>1580</v>
      </c>
      <c r="CF26" s="55">
        <f>$A11</f>
        <v>1580</v>
      </c>
      <c r="CG26" s="56">
        <f>$A11</f>
        <v>1580</v>
      </c>
    </row>
    <row r="27" spans="1:85" ht="15.75" x14ac:dyDescent="0.25">
      <c r="A27" s="83" t="s">
        <v>75</v>
      </c>
      <c r="B27" s="84" t="s">
        <v>94</v>
      </c>
      <c r="C27" s="85">
        <f>C17-36</f>
        <v>767</v>
      </c>
      <c r="D27" s="85">
        <f>D18-36</f>
        <v>508</v>
      </c>
      <c r="E27" s="85">
        <f>E19-36</f>
        <v>378.5</v>
      </c>
      <c r="F27" s="85">
        <f>F20-36</f>
        <v>372</v>
      </c>
      <c r="G27" s="86">
        <f>G21-36</f>
        <v>300.8</v>
      </c>
      <c r="H27" s="87" t="s">
        <v>94</v>
      </c>
      <c r="I27" s="88">
        <f>I17-36</f>
        <v>763</v>
      </c>
      <c r="J27" s="88">
        <f>J18-36</f>
        <v>505.33333333333337</v>
      </c>
      <c r="K27" s="88">
        <f>K19-36</f>
        <v>376.5</v>
      </c>
      <c r="L27" s="88">
        <f>L20-36</f>
        <v>370</v>
      </c>
      <c r="M27" s="89">
        <f>M21-36</f>
        <v>299.2</v>
      </c>
      <c r="N27" s="84" t="s">
        <v>99</v>
      </c>
      <c r="O27" s="85">
        <f>$O17-48</f>
        <v>758</v>
      </c>
      <c r="P27" s="85">
        <f>P18-48</f>
        <v>500</v>
      </c>
      <c r="Q27" s="85">
        <f>Q19-48</f>
        <v>371</v>
      </c>
      <c r="R27" s="85">
        <f>R20-48</f>
        <v>363</v>
      </c>
      <c r="S27" s="86">
        <f>S21-48</f>
        <v>293.60000000000002</v>
      </c>
      <c r="T27" s="84" t="s">
        <v>99</v>
      </c>
      <c r="U27" s="88">
        <f>U17-48</f>
        <v>754</v>
      </c>
      <c r="V27" s="88">
        <f>V18-48</f>
        <v>497.33333333333337</v>
      </c>
      <c r="W27" s="88">
        <f>W19-48</f>
        <v>369</v>
      </c>
      <c r="X27" s="88">
        <f>X20-48</f>
        <v>361</v>
      </c>
      <c r="Y27" s="89">
        <f>Y21-48</f>
        <v>292</v>
      </c>
      <c r="Z27" s="84" t="s">
        <v>76</v>
      </c>
      <c r="AA27" s="85">
        <f>AA17-62</f>
        <v>748</v>
      </c>
      <c r="AB27" s="85">
        <f>AB18-62</f>
        <v>491.33333333333337</v>
      </c>
      <c r="AC27" s="85">
        <f>AC19-62</f>
        <v>363</v>
      </c>
      <c r="AD27" s="85">
        <f>AD20-62</f>
        <v>353</v>
      </c>
      <c r="AE27" s="86">
        <f>AE21-62</f>
        <v>286</v>
      </c>
      <c r="AF27" s="87" t="s">
        <v>76</v>
      </c>
      <c r="AG27" s="88">
        <f>AG17-62</f>
        <v>744</v>
      </c>
      <c r="AH27" s="88">
        <f>AH18-62</f>
        <v>488.66666666666663</v>
      </c>
      <c r="AI27" s="88">
        <f>AI19-62</f>
        <v>361</v>
      </c>
      <c r="AJ27" s="88">
        <f>AJ20-62</f>
        <v>351</v>
      </c>
      <c r="AK27" s="89">
        <f>AK21-62</f>
        <v>284.39999999999998</v>
      </c>
      <c r="AL27" s="84" t="s">
        <v>94</v>
      </c>
      <c r="AM27" s="85">
        <f>AM17-36</f>
        <v>775</v>
      </c>
      <c r="AN27" s="85">
        <f>AN18-36</f>
        <v>517.33333333333337</v>
      </c>
      <c r="AO27" s="85">
        <f>AO19-36</f>
        <v>389</v>
      </c>
      <c r="AP27" s="85">
        <f>AP20-36</f>
        <v>379</v>
      </c>
      <c r="AQ27" s="86">
        <f>AQ21-36</f>
        <v>312</v>
      </c>
      <c r="AR27" s="84" t="s">
        <v>94</v>
      </c>
      <c r="AS27" s="90">
        <f>AS17-36</f>
        <v>771</v>
      </c>
      <c r="AT27" s="90">
        <f>AT18-36</f>
        <v>516</v>
      </c>
      <c r="AU27" s="90">
        <f>AU19-36</f>
        <v>388.5</v>
      </c>
      <c r="AV27" s="90">
        <f>AV20-36</f>
        <v>378</v>
      </c>
      <c r="AW27" s="91">
        <f>AW21-36</f>
        <v>312</v>
      </c>
      <c r="AX27" s="84" t="s">
        <v>87</v>
      </c>
      <c r="AY27" s="92">
        <f>AY17-24</f>
        <v>776</v>
      </c>
      <c r="AZ27" s="92">
        <f>AZ18-24</f>
        <v>516</v>
      </c>
      <c r="BA27" s="92">
        <f>BA19-24</f>
        <v>386</v>
      </c>
      <c r="BB27" s="92">
        <f>BB20-24</f>
        <v>381</v>
      </c>
      <c r="BC27" s="93">
        <f>BC21-24</f>
        <v>308</v>
      </c>
      <c r="BD27" s="87" t="s">
        <v>87</v>
      </c>
      <c r="BE27" s="88">
        <f>BE17-24</f>
        <v>772</v>
      </c>
      <c r="BF27" s="88">
        <f>BF18-24</f>
        <v>513.33333333333337</v>
      </c>
      <c r="BG27" s="88">
        <f>BG19-24</f>
        <v>384</v>
      </c>
      <c r="BH27" s="88">
        <f>BH20-24</f>
        <v>379</v>
      </c>
      <c r="BI27" s="94">
        <f>BI21-24</f>
        <v>306.39999999999998</v>
      </c>
      <c r="BJ27" s="84" t="s">
        <v>87</v>
      </c>
      <c r="BK27" s="92">
        <f>BK17-24</f>
        <v>776</v>
      </c>
      <c r="BL27" s="92">
        <f>BL18-24</f>
        <v>516</v>
      </c>
      <c r="BM27" s="92">
        <f>BM19-24</f>
        <v>386</v>
      </c>
      <c r="BN27" s="92">
        <f>BN20-24</f>
        <v>381</v>
      </c>
      <c r="BO27" s="93">
        <f>BO21-24</f>
        <v>308</v>
      </c>
      <c r="BP27" s="87" t="s">
        <v>87</v>
      </c>
      <c r="BQ27" s="88">
        <f>BQ17-24</f>
        <v>772</v>
      </c>
      <c r="BR27" s="88">
        <f>BR18-24</f>
        <v>513.33333333333337</v>
      </c>
      <c r="BS27" s="88">
        <f>BS19-24</f>
        <v>384</v>
      </c>
      <c r="BT27" s="88">
        <f>BT20-24</f>
        <v>379</v>
      </c>
      <c r="BU27" s="89">
        <f>BU21-24</f>
        <v>306.39999999999998</v>
      </c>
      <c r="BV27" s="84" t="s">
        <v>76</v>
      </c>
      <c r="BW27" s="85">
        <f>BW17-62</f>
        <v>748</v>
      </c>
      <c r="BX27" s="85">
        <f>BX18-62</f>
        <v>491.33333333333337</v>
      </c>
      <c r="BY27" s="85">
        <f>BY19-62</f>
        <v>363</v>
      </c>
      <c r="BZ27" s="85">
        <f>BZ20-62</f>
        <v>353</v>
      </c>
      <c r="CA27" s="86">
        <f>CA21-62</f>
        <v>286</v>
      </c>
      <c r="CB27" s="87" t="s">
        <v>76</v>
      </c>
      <c r="CC27" s="88">
        <f>CC17-62</f>
        <v>744</v>
      </c>
      <c r="CD27" s="88">
        <f>CD18-62</f>
        <v>488.66666666666663</v>
      </c>
      <c r="CE27" s="88">
        <f>CE19-62</f>
        <v>361</v>
      </c>
      <c r="CF27" s="88">
        <f>CF20-62</f>
        <v>351</v>
      </c>
      <c r="CG27" s="94">
        <f>CG21-62</f>
        <v>284.39999999999998</v>
      </c>
    </row>
    <row r="28" spans="1:85" ht="15.75" x14ac:dyDescent="0.25">
      <c r="A28" s="95"/>
      <c r="B28" s="96" t="s">
        <v>95</v>
      </c>
      <c r="C28" s="97">
        <f>C16-58</f>
        <v>2132</v>
      </c>
      <c r="D28" s="97">
        <f>D16-58</f>
        <v>2132</v>
      </c>
      <c r="E28" s="97">
        <f>E16-58</f>
        <v>2132</v>
      </c>
      <c r="F28" s="97">
        <f>F16-58</f>
        <v>2132</v>
      </c>
      <c r="G28" s="98">
        <f>G16-58</f>
        <v>2132</v>
      </c>
      <c r="H28" s="99" t="s">
        <v>95</v>
      </c>
      <c r="I28" s="97">
        <f>I16-58</f>
        <v>2132</v>
      </c>
      <c r="J28" s="97">
        <f>J16-58</f>
        <v>2132</v>
      </c>
      <c r="K28" s="97">
        <f>K16-58</f>
        <v>2132</v>
      </c>
      <c r="L28" s="97">
        <f>L16-58</f>
        <v>2132</v>
      </c>
      <c r="M28" s="100">
        <f>M16-58</f>
        <v>2132</v>
      </c>
      <c r="N28" s="96" t="s">
        <v>95</v>
      </c>
      <c r="O28" s="97">
        <f>O16-58</f>
        <v>2132</v>
      </c>
      <c r="P28" s="97">
        <f>P16-58</f>
        <v>2132</v>
      </c>
      <c r="Q28" s="97">
        <f>Q16-58</f>
        <v>2132</v>
      </c>
      <c r="R28" s="97">
        <f>R16-58</f>
        <v>2132</v>
      </c>
      <c r="S28" s="98">
        <f>S16-58</f>
        <v>2132</v>
      </c>
      <c r="T28" s="96" t="s">
        <v>95</v>
      </c>
      <c r="U28" s="97">
        <f>U16-58</f>
        <v>2132</v>
      </c>
      <c r="V28" s="97">
        <f>V16-58</f>
        <v>2132</v>
      </c>
      <c r="W28" s="97">
        <f>W16-58</f>
        <v>2132</v>
      </c>
      <c r="X28" s="97">
        <f>X16-58</f>
        <v>2132</v>
      </c>
      <c r="Y28" s="100">
        <f>Y16-58</f>
        <v>2132</v>
      </c>
      <c r="Z28" s="96" t="s">
        <v>77</v>
      </c>
      <c r="AA28" s="97">
        <f>AA16-57</f>
        <v>2133</v>
      </c>
      <c r="AB28" s="97">
        <f>AB16-57</f>
        <v>2133</v>
      </c>
      <c r="AC28" s="97">
        <f>AC16-57</f>
        <v>2133</v>
      </c>
      <c r="AD28" s="97">
        <f>AD16-57</f>
        <v>2133</v>
      </c>
      <c r="AE28" s="98">
        <f>AE16-57</f>
        <v>2133</v>
      </c>
      <c r="AF28" s="99" t="s">
        <v>77</v>
      </c>
      <c r="AG28" s="97">
        <f>AG16-57</f>
        <v>2133</v>
      </c>
      <c r="AH28" s="97">
        <f>AH16-57</f>
        <v>2133</v>
      </c>
      <c r="AI28" s="97">
        <f>AI16-57</f>
        <v>2133</v>
      </c>
      <c r="AJ28" s="97">
        <f>AJ16-57</f>
        <v>2133</v>
      </c>
      <c r="AK28" s="100">
        <f>AK16-57</f>
        <v>2133</v>
      </c>
      <c r="AL28" s="96" t="s">
        <v>95</v>
      </c>
      <c r="AM28" s="97">
        <f>AM16-58</f>
        <v>2132</v>
      </c>
      <c r="AN28" s="97">
        <f>AN16-58</f>
        <v>2132</v>
      </c>
      <c r="AO28" s="97">
        <f>AO16-58</f>
        <v>2132</v>
      </c>
      <c r="AP28" s="97">
        <f>AP16-58</f>
        <v>2132</v>
      </c>
      <c r="AQ28" s="98">
        <f>AQ16-58</f>
        <v>2132</v>
      </c>
      <c r="AR28" s="96" t="s">
        <v>95</v>
      </c>
      <c r="AS28" s="101">
        <f>AS16-58</f>
        <v>2132</v>
      </c>
      <c r="AT28" s="101">
        <f>AT16-58</f>
        <v>2132</v>
      </c>
      <c r="AU28" s="101">
        <f>AU16-58</f>
        <v>2132</v>
      </c>
      <c r="AV28" s="101">
        <f>AV16-58</f>
        <v>2132</v>
      </c>
      <c r="AW28" s="102">
        <f>AW16-58</f>
        <v>2132</v>
      </c>
      <c r="AX28" s="96" t="s">
        <v>95</v>
      </c>
      <c r="AY28" s="101">
        <f>AY16-58</f>
        <v>2132</v>
      </c>
      <c r="AZ28" s="101">
        <f>AZ16-58</f>
        <v>2132</v>
      </c>
      <c r="BA28" s="101">
        <f>BA16-58</f>
        <v>2132</v>
      </c>
      <c r="BB28" s="101">
        <f>BB16-58</f>
        <v>2132</v>
      </c>
      <c r="BC28" s="103">
        <f>BC16-58</f>
        <v>2132</v>
      </c>
      <c r="BD28" s="99" t="s">
        <v>95</v>
      </c>
      <c r="BE28" s="97">
        <f>BE16-58</f>
        <v>2132</v>
      </c>
      <c r="BF28" s="97">
        <f>BF16-58</f>
        <v>2132</v>
      </c>
      <c r="BG28" s="97">
        <f>BG16-58</f>
        <v>2132</v>
      </c>
      <c r="BH28" s="97">
        <f>BH16-58</f>
        <v>2132</v>
      </c>
      <c r="BI28" s="98">
        <f>BI16-58</f>
        <v>2132</v>
      </c>
      <c r="BJ28" s="96" t="s">
        <v>104</v>
      </c>
      <c r="BK28" s="101">
        <f>BK16-67</f>
        <v>2093</v>
      </c>
      <c r="BL28" s="101">
        <f>BL16-67</f>
        <v>2093</v>
      </c>
      <c r="BM28" s="101">
        <f>BM16-67</f>
        <v>2093</v>
      </c>
      <c r="BN28" s="101">
        <f>BN16-67</f>
        <v>2093</v>
      </c>
      <c r="BO28" s="103">
        <f>BO16-67</f>
        <v>2093</v>
      </c>
      <c r="BP28" s="99" t="s">
        <v>104</v>
      </c>
      <c r="BQ28" s="97">
        <f>BQ16-67</f>
        <v>2093</v>
      </c>
      <c r="BR28" s="97">
        <f>BR16-67</f>
        <v>2093</v>
      </c>
      <c r="BS28" s="97">
        <f>BS16-67</f>
        <v>2093</v>
      </c>
      <c r="BT28" s="97">
        <f>BT16-67</f>
        <v>2093</v>
      </c>
      <c r="BU28" s="100">
        <f>BU16-67</f>
        <v>2093</v>
      </c>
      <c r="BV28" s="96" t="s">
        <v>104</v>
      </c>
      <c r="BW28" s="97">
        <f>BW16-67</f>
        <v>2093</v>
      </c>
      <c r="BX28" s="97">
        <f>BX16-37</f>
        <v>2123</v>
      </c>
      <c r="BY28" s="97">
        <f>BY16-67</f>
        <v>2093</v>
      </c>
      <c r="BZ28" s="97">
        <f>BZ16-67</f>
        <v>2093</v>
      </c>
      <c r="CA28" s="98">
        <f>CA16-67</f>
        <v>2093</v>
      </c>
      <c r="CB28" s="99" t="s">
        <v>104</v>
      </c>
      <c r="CC28" s="97">
        <f>CC16-67</f>
        <v>2093</v>
      </c>
      <c r="CD28" s="97">
        <f>CD16-67</f>
        <v>2093</v>
      </c>
      <c r="CE28" s="97">
        <f>CE16-67</f>
        <v>2093</v>
      </c>
      <c r="CF28" s="97">
        <f>CF16-67</f>
        <v>2093</v>
      </c>
      <c r="CG28" s="98">
        <f>CG16-67</f>
        <v>2093</v>
      </c>
    </row>
    <row r="29" spans="1:85" ht="15.75" x14ac:dyDescent="0.25">
      <c r="A29" s="95" t="s">
        <v>78</v>
      </c>
      <c r="B29" s="96" t="s">
        <v>97</v>
      </c>
      <c r="C29" s="97">
        <f>C17-38</f>
        <v>765</v>
      </c>
      <c r="D29" s="97">
        <f>D18-38</f>
        <v>506</v>
      </c>
      <c r="E29" s="97">
        <f>E19-38</f>
        <v>376.5</v>
      </c>
      <c r="F29" s="97">
        <f>F20-38</f>
        <v>370</v>
      </c>
      <c r="G29" s="98">
        <f>G21-38</f>
        <v>298.8</v>
      </c>
      <c r="H29" s="99" t="s">
        <v>97</v>
      </c>
      <c r="I29" s="97">
        <f>I17-38</f>
        <v>761</v>
      </c>
      <c r="J29" s="97">
        <f>J18-38</f>
        <v>503.33333333333337</v>
      </c>
      <c r="K29" s="97">
        <f>K19-38</f>
        <v>374.5</v>
      </c>
      <c r="L29" s="97">
        <f>L20-38</f>
        <v>368</v>
      </c>
      <c r="M29" s="100">
        <f>M21-38</f>
        <v>297.2</v>
      </c>
      <c r="N29" s="96" t="s">
        <v>100</v>
      </c>
      <c r="O29" s="97">
        <f>O17-50</f>
        <v>756</v>
      </c>
      <c r="P29" s="97">
        <f>P18-50</f>
        <v>498</v>
      </c>
      <c r="Q29" s="97">
        <f>Q19-50</f>
        <v>369</v>
      </c>
      <c r="R29" s="97">
        <f>R20-50</f>
        <v>361</v>
      </c>
      <c r="S29" s="98">
        <f>S21-50</f>
        <v>291.60000000000002</v>
      </c>
      <c r="T29" s="96" t="s">
        <v>100</v>
      </c>
      <c r="U29" s="97">
        <f>U17-50</f>
        <v>752</v>
      </c>
      <c r="V29" s="97">
        <f>V18-50</f>
        <v>495.33333333333337</v>
      </c>
      <c r="W29" s="97">
        <f>W19-50</f>
        <v>367</v>
      </c>
      <c r="X29" s="97">
        <f>X20-50</f>
        <v>359</v>
      </c>
      <c r="Y29" s="100">
        <f>Y21-50</f>
        <v>290</v>
      </c>
      <c r="Z29" s="96" t="s">
        <v>79</v>
      </c>
      <c r="AA29" s="97">
        <f>AA17-64</f>
        <v>746</v>
      </c>
      <c r="AB29" s="97">
        <f>AB18-64</f>
        <v>489.33333333333337</v>
      </c>
      <c r="AC29" s="97">
        <f>AC19-64</f>
        <v>361</v>
      </c>
      <c r="AD29" s="97">
        <f>AD20-64</f>
        <v>351</v>
      </c>
      <c r="AE29" s="98">
        <f>AE21-64</f>
        <v>284</v>
      </c>
      <c r="AF29" s="99" t="s">
        <v>79</v>
      </c>
      <c r="AG29" s="97">
        <f>AG17-64</f>
        <v>742</v>
      </c>
      <c r="AH29" s="97">
        <f>AH18-64</f>
        <v>486.66666666666663</v>
      </c>
      <c r="AI29" s="97">
        <f>AI19-64</f>
        <v>359</v>
      </c>
      <c r="AJ29" s="97">
        <f>AJ20-64</f>
        <v>349</v>
      </c>
      <c r="AK29" s="100">
        <f>AK21-64</f>
        <v>282.39999999999998</v>
      </c>
      <c r="AL29" s="96" t="s">
        <v>97</v>
      </c>
      <c r="AM29" s="97">
        <f>AM17-38</f>
        <v>773</v>
      </c>
      <c r="AN29" s="97">
        <f>AN18-38</f>
        <v>515.33333333333337</v>
      </c>
      <c r="AO29" s="97">
        <f>AO19-38</f>
        <v>387</v>
      </c>
      <c r="AP29" s="97">
        <f>AP20-38</f>
        <v>377</v>
      </c>
      <c r="AQ29" s="98">
        <f>AQ21-38</f>
        <v>310</v>
      </c>
      <c r="AR29" s="96" t="s">
        <v>97</v>
      </c>
      <c r="AS29" s="101">
        <f>AS17-38</f>
        <v>769</v>
      </c>
      <c r="AT29" s="101">
        <f>AT18-38</f>
        <v>514</v>
      </c>
      <c r="AU29" s="101">
        <f>AU19-38</f>
        <v>386.5</v>
      </c>
      <c r="AV29" s="101">
        <f>AV20-38</f>
        <v>376</v>
      </c>
      <c r="AW29" s="102">
        <f>AW21-38</f>
        <v>310</v>
      </c>
      <c r="AX29" s="96" t="s">
        <v>88</v>
      </c>
      <c r="AY29" s="101">
        <f>AY17-26</f>
        <v>774</v>
      </c>
      <c r="AZ29" s="101">
        <f>AZ18-26</f>
        <v>514</v>
      </c>
      <c r="BA29" s="101">
        <f>BA19-26</f>
        <v>384</v>
      </c>
      <c r="BB29" s="101">
        <f>BB20-26</f>
        <v>379</v>
      </c>
      <c r="BC29" s="103">
        <f>BC21-26</f>
        <v>306</v>
      </c>
      <c r="BD29" s="99" t="s">
        <v>88</v>
      </c>
      <c r="BE29" s="97">
        <f>BE17-26</f>
        <v>770</v>
      </c>
      <c r="BF29" s="97">
        <f>BF18-26</f>
        <v>511.33333333333337</v>
      </c>
      <c r="BG29" s="97">
        <f>BG19-26</f>
        <v>382</v>
      </c>
      <c r="BH29" s="97">
        <f>BH20-26</f>
        <v>377</v>
      </c>
      <c r="BI29" s="98">
        <f>BI21-26</f>
        <v>304.39999999999998</v>
      </c>
      <c r="BJ29" s="96" t="s">
        <v>88</v>
      </c>
      <c r="BK29" s="101">
        <f>BK17-26</f>
        <v>774</v>
      </c>
      <c r="BL29" s="101">
        <f>BL18-26</f>
        <v>514</v>
      </c>
      <c r="BM29" s="101">
        <f>BM19-26</f>
        <v>384</v>
      </c>
      <c r="BN29" s="101">
        <f>BN20-26</f>
        <v>379</v>
      </c>
      <c r="BO29" s="103">
        <f>BO21-26</f>
        <v>306</v>
      </c>
      <c r="BP29" s="99" t="s">
        <v>88</v>
      </c>
      <c r="BQ29" s="97">
        <f>BQ17-26</f>
        <v>770</v>
      </c>
      <c r="BR29" s="97">
        <f>BR18-26</f>
        <v>511.33333333333337</v>
      </c>
      <c r="BS29" s="97">
        <f>BS19-26</f>
        <v>382</v>
      </c>
      <c r="BT29" s="97">
        <f>BT20-26</f>
        <v>377</v>
      </c>
      <c r="BU29" s="100">
        <f>BU21-26</f>
        <v>304.39999999999998</v>
      </c>
      <c r="BV29" s="96" t="s">
        <v>79</v>
      </c>
      <c r="BW29" s="97">
        <f>BW17-64</f>
        <v>746</v>
      </c>
      <c r="BX29" s="97">
        <f>BX18-64</f>
        <v>489.33333333333337</v>
      </c>
      <c r="BY29" s="97">
        <f>BY19-64</f>
        <v>361</v>
      </c>
      <c r="BZ29" s="97">
        <f>BZ20-64</f>
        <v>351</v>
      </c>
      <c r="CA29" s="98">
        <f>CA21-64</f>
        <v>284</v>
      </c>
      <c r="CB29" s="99" t="s">
        <v>79</v>
      </c>
      <c r="CC29" s="97">
        <f>CC17-64</f>
        <v>742</v>
      </c>
      <c r="CD29" s="97">
        <f>CD18-64</f>
        <v>486.66666666666663</v>
      </c>
      <c r="CE29" s="97">
        <f>CE19-64</f>
        <v>359</v>
      </c>
      <c r="CF29" s="97">
        <f>CF20-64</f>
        <v>349</v>
      </c>
      <c r="CG29" s="98">
        <f>CG21-64</f>
        <v>282.39999999999998</v>
      </c>
    </row>
    <row r="30" spans="1:85" ht="16.5" thickBot="1" x14ac:dyDescent="0.3">
      <c r="A30" s="104"/>
      <c r="B30" s="105" t="s">
        <v>98</v>
      </c>
      <c r="C30" s="106">
        <f>C16-60</f>
        <v>2130</v>
      </c>
      <c r="D30" s="106">
        <f>D16-60</f>
        <v>2130</v>
      </c>
      <c r="E30" s="106">
        <f>E16-60</f>
        <v>2130</v>
      </c>
      <c r="F30" s="106">
        <f>F16-60</f>
        <v>2130</v>
      </c>
      <c r="G30" s="107">
        <f>G16-60</f>
        <v>2130</v>
      </c>
      <c r="H30" s="108" t="s">
        <v>98</v>
      </c>
      <c r="I30" s="106">
        <f>I16-60</f>
        <v>2130</v>
      </c>
      <c r="J30" s="106">
        <f>J16-60</f>
        <v>2130</v>
      </c>
      <c r="K30" s="106">
        <f>K16-60</f>
        <v>2130</v>
      </c>
      <c r="L30" s="106">
        <f>L16-60</f>
        <v>2130</v>
      </c>
      <c r="M30" s="109">
        <f>M16-60</f>
        <v>2130</v>
      </c>
      <c r="N30" s="105" t="s">
        <v>98</v>
      </c>
      <c r="O30" s="106">
        <f>O16-60</f>
        <v>2130</v>
      </c>
      <c r="P30" s="106">
        <f>P16-60</f>
        <v>2130</v>
      </c>
      <c r="Q30" s="106">
        <f>Q16-60</f>
        <v>2130</v>
      </c>
      <c r="R30" s="106">
        <f>R16-60</f>
        <v>2130</v>
      </c>
      <c r="S30" s="107">
        <f>S16-60</f>
        <v>2130</v>
      </c>
      <c r="T30" s="105" t="s">
        <v>98</v>
      </c>
      <c r="U30" s="106">
        <f>U16-60</f>
        <v>2130</v>
      </c>
      <c r="V30" s="106">
        <f>V16-60</f>
        <v>2130</v>
      </c>
      <c r="W30" s="106">
        <f>W16-60</f>
        <v>2130</v>
      </c>
      <c r="X30" s="106">
        <f>X16-60</f>
        <v>2130</v>
      </c>
      <c r="Y30" s="109">
        <f>Y16-60</f>
        <v>2130</v>
      </c>
      <c r="Z30" s="105" t="s">
        <v>80</v>
      </c>
      <c r="AA30" s="106">
        <f>AA16-59</f>
        <v>2131</v>
      </c>
      <c r="AB30" s="106">
        <f>AB16-59</f>
        <v>2131</v>
      </c>
      <c r="AC30" s="106">
        <f>AC16-59</f>
        <v>2131</v>
      </c>
      <c r="AD30" s="106">
        <f>AD16-59</f>
        <v>2131</v>
      </c>
      <c r="AE30" s="107">
        <f>AE16-59</f>
        <v>2131</v>
      </c>
      <c r="AF30" s="108" t="s">
        <v>80</v>
      </c>
      <c r="AG30" s="106">
        <f>AG16-59</f>
        <v>2131</v>
      </c>
      <c r="AH30" s="106">
        <f>AH16-59</f>
        <v>2131</v>
      </c>
      <c r="AI30" s="106">
        <f>AI16-59</f>
        <v>2131</v>
      </c>
      <c r="AJ30" s="106">
        <f>AJ16-59</f>
        <v>2131</v>
      </c>
      <c r="AK30" s="109">
        <f>AK16-59</f>
        <v>2131</v>
      </c>
      <c r="AL30" s="105" t="s">
        <v>98</v>
      </c>
      <c r="AM30" s="106">
        <f>AM16-60</f>
        <v>2130</v>
      </c>
      <c r="AN30" s="106">
        <f>AN16-60</f>
        <v>2130</v>
      </c>
      <c r="AO30" s="106">
        <f>AO16-60</f>
        <v>2130</v>
      </c>
      <c r="AP30" s="106">
        <f>AP16-60</f>
        <v>2130</v>
      </c>
      <c r="AQ30" s="107">
        <f>AQ16-60</f>
        <v>2130</v>
      </c>
      <c r="AR30" s="105" t="s">
        <v>98</v>
      </c>
      <c r="AS30" s="110">
        <f>AS16-60</f>
        <v>2130</v>
      </c>
      <c r="AT30" s="110">
        <f>AT16-60</f>
        <v>2130</v>
      </c>
      <c r="AU30" s="110">
        <f>AU16-60</f>
        <v>2130</v>
      </c>
      <c r="AV30" s="110">
        <f>AV16-60</f>
        <v>2130</v>
      </c>
      <c r="AW30" s="111">
        <f>AW16-60</f>
        <v>2130</v>
      </c>
      <c r="AX30" s="105" t="s">
        <v>98</v>
      </c>
      <c r="AY30" s="110">
        <f>AY16-60</f>
        <v>2130</v>
      </c>
      <c r="AZ30" s="110">
        <f>AZ16-60</f>
        <v>2130</v>
      </c>
      <c r="BA30" s="110">
        <f>BA16-60</f>
        <v>2130</v>
      </c>
      <c r="BB30" s="110">
        <f>BB16-60</f>
        <v>2130</v>
      </c>
      <c r="BC30" s="112">
        <f>BC16-60</f>
        <v>2130</v>
      </c>
      <c r="BD30" s="108" t="s">
        <v>98</v>
      </c>
      <c r="BE30" s="106">
        <f>BE16-60</f>
        <v>2130</v>
      </c>
      <c r="BF30" s="106">
        <f>BF16-60</f>
        <v>2130</v>
      </c>
      <c r="BG30" s="106">
        <f>BG16-60</f>
        <v>2130</v>
      </c>
      <c r="BH30" s="106">
        <f>BH16-60</f>
        <v>2130</v>
      </c>
      <c r="BI30" s="107">
        <f>BI16-60</f>
        <v>2130</v>
      </c>
      <c r="BJ30" s="105" t="s">
        <v>105</v>
      </c>
      <c r="BK30" s="110">
        <f>BK16-69</f>
        <v>2091</v>
      </c>
      <c r="BL30" s="110">
        <f>BL16-6</f>
        <v>2154</v>
      </c>
      <c r="BM30" s="110">
        <f>BM16-69</f>
        <v>2091</v>
      </c>
      <c r="BN30" s="110">
        <f>BN16-69</f>
        <v>2091</v>
      </c>
      <c r="BO30" s="112">
        <f>BO16-69</f>
        <v>2091</v>
      </c>
      <c r="BP30" s="108" t="s">
        <v>105</v>
      </c>
      <c r="BQ30" s="106">
        <f>BQ16-69</f>
        <v>2091</v>
      </c>
      <c r="BR30" s="106">
        <f>BR16-69</f>
        <v>2091</v>
      </c>
      <c r="BS30" s="106">
        <f>BS16-69</f>
        <v>2091</v>
      </c>
      <c r="BT30" s="106">
        <f>BT16-69</f>
        <v>2091</v>
      </c>
      <c r="BU30" s="109">
        <f>BU16-69</f>
        <v>2091</v>
      </c>
      <c r="BV30" s="105" t="s">
        <v>105</v>
      </c>
      <c r="BW30" s="106">
        <f>BW16-69</f>
        <v>2091</v>
      </c>
      <c r="BX30" s="106">
        <f>BX16-69</f>
        <v>2091</v>
      </c>
      <c r="BY30" s="106">
        <f>BY16-69</f>
        <v>2091</v>
      </c>
      <c r="BZ30" s="106">
        <f>BZ16-69</f>
        <v>2091</v>
      </c>
      <c r="CA30" s="107">
        <f>CA16-69</f>
        <v>2091</v>
      </c>
      <c r="CB30" s="108" t="s">
        <v>105</v>
      </c>
      <c r="CC30" s="106">
        <f>CC16-69</f>
        <v>2091</v>
      </c>
      <c r="CD30" s="106">
        <f>CD16-69</f>
        <v>2091</v>
      </c>
      <c r="CE30" s="106">
        <f>CE16-69</f>
        <v>2091</v>
      </c>
      <c r="CF30" s="106">
        <f>CF16-69</f>
        <v>2091</v>
      </c>
      <c r="CG30" s="107">
        <f>CG16-69</f>
        <v>2091</v>
      </c>
    </row>
    <row r="31" spans="1:85" ht="16.5" customHeight="1" x14ac:dyDescent="0.25"/>
  </sheetData>
  <sheetProtection password="C71F" sheet="1" objects="1" scenarios="1" formatCells="0" formatColumns="0" formatRows="0" insertColumns="0" insertRows="0" insertHyperlinks="0" deleteColumns="0" deleteRows="0" sort="0" autoFilter="0" pivotTables="0"/>
  <protectedRanges>
    <protectedRange sqref="A8:A11" name="b"/>
  </protectedRanges>
  <customSheetViews>
    <customSheetView guid="{0E902706-CE26-4C69-B6A5-30E66D358973}">
      <selection activeCell="B13" sqref="B13:B15"/>
      <pageMargins left="0.7" right="0.7" top="0.75" bottom="0.75" header="0.3" footer="0.3"/>
      <pageSetup paperSize="9" orientation="portrait" verticalDpi="0" r:id="rId1"/>
    </customSheetView>
    <customSheetView guid="{92ED5495-0390-4AB7-9506-96663C691BD0}">
      <selection sqref="A1:XFD1"/>
      <pageMargins left="0.7" right="0.7" top="0.75" bottom="0.75" header="0.3" footer="0.3"/>
      <pageSetup paperSize="9" orientation="portrait" verticalDpi="0" r:id="rId2"/>
    </customSheetView>
  </customSheetViews>
  <mergeCells count="23">
    <mergeCell ref="A1:K6"/>
    <mergeCell ref="BJ14:BO14"/>
    <mergeCell ref="BP14:BU14"/>
    <mergeCell ref="AX14:BC14"/>
    <mergeCell ref="BD14:BI14"/>
    <mergeCell ref="N13:Y13"/>
    <mergeCell ref="Z13:AK13"/>
    <mergeCell ref="AL13:AW13"/>
    <mergeCell ref="AX13:BI13"/>
    <mergeCell ref="AF14:AK14"/>
    <mergeCell ref="N14:S14"/>
    <mergeCell ref="T14:Y14"/>
    <mergeCell ref="Z14:AE14"/>
    <mergeCell ref="AL14:AQ14"/>
    <mergeCell ref="AR14:AW14"/>
    <mergeCell ref="C9:G9"/>
    <mergeCell ref="C10:G10"/>
    <mergeCell ref="C11:G11"/>
    <mergeCell ref="C8:H8"/>
    <mergeCell ref="A13:A15"/>
    <mergeCell ref="B13:M13"/>
    <mergeCell ref="B14:G14"/>
    <mergeCell ref="H14:M14"/>
  </mergeCell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0E902706-CE26-4C69-B6A5-30E66D358973}">
      <pageMargins left="0.7" right="0.7" top="0.75" bottom="0.75" header="0.3" footer="0.3"/>
    </customSheetView>
    <customSheetView guid="{92ED5495-0390-4AB7-9506-96663C691BD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0E902706-CE26-4C69-B6A5-30E66D358973}">
      <pageMargins left="0.7" right="0.7" top="0.75" bottom="0.75" header="0.3" footer="0.3"/>
    </customSheetView>
    <customSheetView guid="{92ED5495-0390-4AB7-9506-96663C691BD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ТД "Фурнитекс"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Авхадиев Булат</dc:creator>
  <cp:lastModifiedBy>Home</cp:lastModifiedBy>
  <dcterms:created xsi:type="dcterms:W3CDTF">2015-12-09T10:43:52Z</dcterms:created>
  <dcterms:modified xsi:type="dcterms:W3CDTF">2023-10-27T07:56:45Z</dcterms:modified>
</cp:coreProperties>
</file>